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firstSheet="1" activeTab="1"/>
  </bookViews>
  <sheets>
    <sheet name="MileageCalc - Unlimited Miles" sheetId="1" r:id="rId1"/>
    <sheet name="MileageCalc - 200 mi. day" sheetId="2" r:id="rId2"/>
    <sheet name="Instructions" sheetId="3" r:id="rId3"/>
    <sheet name="Supporting Graph Data" sheetId="4" r:id="rId4"/>
  </sheets>
  <definedNames>
    <definedName name="_xlnm.Print_Area" localSheetId="1">'MileageCalc - 200 mi. day'!$A$1:$N$36</definedName>
  </definedNames>
  <calcPr fullCalcOnLoad="1"/>
</workbook>
</file>

<file path=xl/sharedStrings.xml><?xml version="1.0" encoding="utf-8"?>
<sst xmlns="http://schemas.openxmlformats.org/spreadsheetml/2006/main" count="80" uniqueCount="59">
  <si>
    <t>Total Miles to be Traveled</t>
  </si>
  <si>
    <t>Total Days in Trip</t>
  </si>
  <si>
    <t>Cost of Gasoline per Gallon</t>
  </si>
  <si>
    <t>Mileage Reimbursement Rate</t>
  </si>
  <si>
    <t>Own Car Cost</t>
  </si>
  <si>
    <t>Rental Car Cost</t>
  </si>
  <si>
    <t>Rental</t>
  </si>
  <si>
    <t>Refueling</t>
  </si>
  <si>
    <t>Mileage</t>
  </si>
  <si>
    <t>Rental Car Gas Mileage (MPG)</t>
  </si>
  <si>
    <t>Total</t>
  </si>
  <si>
    <t>Miles</t>
  </si>
  <si>
    <t>Own</t>
  </si>
  <si>
    <t>Rent</t>
  </si>
  <si>
    <t>Input Variables</t>
  </si>
  <si>
    <t>Calculated Results</t>
  </si>
  <si>
    <t>Car Rental Daily Price *</t>
  </si>
  <si>
    <t xml:space="preserve">Sales Tax </t>
  </si>
  <si>
    <t>Sales Tax</t>
  </si>
  <si>
    <t>Compact</t>
  </si>
  <si>
    <t xml:space="preserve">Midsize </t>
  </si>
  <si>
    <t xml:space="preserve">Fullsize </t>
  </si>
  <si>
    <t xml:space="preserve">                                                                  Car Rental vs Mileage Reimbursement Calculator</t>
  </si>
  <si>
    <t>INSTRUCTIONS FOR INPUT VARIABLES BOX:</t>
  </si>
  <si>
    <t>2) Enter the total number of rental days that this trip will take on the second row.</t>
  </si>
  <si>
    <t>3) Enter the daily rate of the Enteprise car class that will be rented on the third row.</t>
  </si>
  <si>
    <t>4) Enter the local sales tax rate on the fourth row.</t>
  </si>
  <si>
    <t xml:space="preserve">ONCE YOU HAVE INPUT THESE VARIABLES, THE CALCULATOR WILL </t>
  </si>
  <si>
    <t>ENTERPRISE OR TAKE MILEAGE REIMBURSEMENT ON YOUR OWN CAR.</t>
  </si>
  <si>
    <t>THESE RESULTS WILL APPEAR IN THE "CALCULATED RESULTS" BOX.</t>
  </si>
  <si>
    <t>Additional Miles</t>
  </si>
  <si>
    <r>
      <t xml:space="preserve">NOTE: </t>
    </r>
    <r>
      <rPr>
        <sz val="10"/>
        <rFont val="Arial"/>
        <family val="2"/>
      </rPr>
      <t>Cardinal Health's Corporate Account Number is</t>
    </r>
    <r>
      <rPr>
        <b/>
        <sz val="10"/>
        <rFont val="Arial"/>
        <family val="2"/>
      </rPr>
      <t xml:space="preserve"> NACARDH.</t>
    </r>
  </si>
  <si>
    <t>* Business Use Daily Rate</t>
  </si>
  <si>
    <t>Total Reimbursement Expense</t>
  </si>
  <si>
    <t>Cost of Fuel per Gallon</t>
  </si>
  <si>
    <t>Rental Car Fuel Economy (MPG)</t>
  </si>
  <si>
    <t>Avg Miles Driven per Day</t>
  </si>
  <si>
    <t>Cost per Mile to Rent</t>
  </si>
  <si>
    <t>Avg Miles per Day</t>
  </si>
  <si>
    <t>Daily Rate</t>
  </si>
  <si>
    <t>Fuel</t>
  </si>
  <si>
    <t>Total to Rent</t>
  </si>
  <si>
    <t>Total Miles to be Travelled</t>
  </si>
  <si>
    <t xml:space="preserve"> * Business Use Daily Rate</t>
  </si>
  <si>
    <t>DETERMINE WHETHER IT IS MORE COST EFFECTIVE TO RENT A CAR FROM</t>
  </si>
  <si>
    <t>Over Mileage Charge @ $0.20</t>
  </si>
  <si>
    <t>Over mileage at $0.20/mile</t>
  </si>
  <si>
    <t>1) Enter the total round-trip miles that will be driven on the first row.</t>
  </si>
  <si>
    <t>5) Enter the market price of one gallon of fuel on the fifth row.</t>
  </si>
  <si>
    <t xml:space="preserve"> </t>
  </si>
  <si>
    <t>Canadian kpg  25 same as us</t>
  </si>
  <si>
    <t>Petro cost 85 cents</t>
  </si>
  <si>
    <t>Rental avg.  $60/per day</t>
  </si>
  <si>
    <t>Canadian info to enter</t>
  </si>
  <si>
    <t>US info to enter</t>
  </si>
  <si>
    <t>25 mpg</t>
  </si>
  <si>
    <t>Rental avg.  $45</t>
  </si>
  <si>
    <t>Gas: $2.95</t>
  </si>
  <si>
    <t>Daily Rates listed above include 200 free miles per day and are for explanatory purposes only.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</si>
</sst>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00_);_(&quot;$&quot;* \(#,##0.000\);_(&quot;$&quot;* &quot;-&quot;??_);_(@_)"/>
    <numFmt numFmtId="167" formatCode="&quot;$&quot;#,##0.00"/>
    <numFmt numFmtId="168" formatCode="&quot;$&quot;#,##0.00;[Red]&quot;$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(&quot;$&quot;* #,##0.000_);_(&quot;$&quot;* \(#,##0.000\);_(&quot;$&quot;* &quot;-&quot;???_);_(@_)"/>
    <numFmt numFmtId="173" formatCode="&quot;$&quot;#,##0.000"/>
  </numFmts>
  <fonts count="5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.75"/>
      <color indexed="8"/>
      <name val="Arial"/>
      <family val="0"/>
    </font>
    <font>
      <sz val="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49996998906135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4" fontId="0" fillId="0" borderId="0" xfId="0" applyNumberFormat="1" applyAlignment="1">
      <alignment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0" fillId="0" borderId="13" xfId="42" applyNumberFormat="1" applyFont="1" applyBorder="1" applyAlignment="1">
      <alignment/>
    </xf>
    <xf numFmtId="0" fontId="0" fillId="0" borderId="14" xfId="0" applyBorder="1" applyAlignment="1">
      <alignment/>
    </xf>
    <xf numFmtId="165" fontId="0" fillId="0" borderId="15" xfId="42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4" fontId="3" fillId="0" borderId="11" xfId="44" applyFont="1" applyBorder="1" applyAlignment="1">
      <alignment horizontal="center"/>
    </xf>
    <xf numFmtId="166" fontId="3" fillId="0" borderId="11" xfId="44" applyNumberFormat="1" applyFont="1" applyBorder="1" applyAlignment="1">
      <alignment horizontal="center"/>
    </xf>
    <xf numFmtId="165" fontId="3" fillId="0" borderId="13" xfId="42" applyNumberFormat="1" applyFont="1" applyBorder="1" applyAlignment="1">
      <alignment horizontal="center"/>
    </xf>
    <xf numFmtId="44" fontId="1" fillId="0" borderId="11" xfId="0" applyNumberFormat="1" applyFont="1" applyBorder="1" applyAlignment="1">
      <alignment/>
    </xf>
    <xf numFmtId="44" fontId="0" fillId="0" borderId="11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3" xfId="0" applyNumberFormat="1" applyBorder="1" applyAlignment="1">
      <alignment/>
    </xf>
    <xf numFmtId="10" fontId="3" fillId="0" borderId="11" xfId="44" applyNumberFormat="1" applyFont="1" applyBorder="1" applyAlignment="1">
      <alignment horizontal="right"/>
    </xf>
    <xf numFmtId="0" fontId="7" fillId="33" borderId="0" xfId="0" applyFont="1" applyFill="1" applyBorder="1" applyAlignment="1">
      <alignment/>
    </xf>
    <xf numFmtId="0" fontId="8" fillId="34" borderId="16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9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1" xfId="0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3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1" fillId="36" borderId="22" xfId="0" applyFont="1" applyFill="1" applyBorder="1" applyAlignment="1">
      <alignment/>
    </xf>
    <xf numFmtId="0" fontId="2" fillId="0" borderId="12" xfId="0" applyFont="1" applyBorder="1" applyAlignment="1">
      <alignment/>
    </xf>
    <xf numFmtId="0" fontId="12" fillId="0" borderId="23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13" fillId="36" borderId="22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21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7" fontId="3" fillId="0" borderId="11" xfId="44" applyNumberFormat="1" applyFont="1" applyBorder="1" applyAlignment="1">
      <alignment horizontal="center"/>
    </xf>
    <xf numFmtId="167" fontId="3" fillId="0" borderId="11" xfId="44" applyNumberFormat="1" applyFont="1" applyBorder="1" applyAlignment="1">
      <alignment horizontal="center"/>
    </xf>
    <xf numFmtId="1" fontId="3" fillId="0" borderId="13" xfId="42" applyNumberFormat="1" applyFont="1" applyBorder="1" applyAlignment="1">
      <alignment horizontal="center"/>
    </xf>
    <xf numFmtId="10" fontId="3" fillId="0" borderId="11" xfId="44" applyNumberFormat="1" applyFont="1" applyBorder="1" applyAlignment="1">
      <alignment horizontal="center"/>
    </xf>
    <xf numFmtId="7" fontId="0" fillId="0" borderId="11" xfId="0" applyNumberFormat="1" applyFont="1" applyBorder="1" applyAlignment="1">
      <alignment horizontal="center"/>
    </xf>
    <xf numFmtId="37" fontId="0" fillId="0" borderId="11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7" fontId="1" fillId="0" borderId="11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/>
    </xf>
    <xf numFmtId="173" fontId="3" fillId="0" borderId="11" xfId="44" applyNumberFormat="1" applyFont="1" applyBorder="1" applyAlignment="1">
      <alignment horizontal="center"/>
    </xf>
    <xf numFmtId="173" fontId="1" fillId="0" borderId="13" xfId="42" applyNumberFormat="1" applyFont="1" applyBorder="1" applyAlignment="1">
      <alignment horizontal="center"/>
    </xf>
    <xf numFmtId="7" fontId="12" fillId="0" borderId="26" xfId="0" applyNumberFormat="1" applyFont="1" applyFill="1" applyBorder="1" applyAlignment="1">
      <alignment horizontal="center"/>
    </xf>
    <xf numFmtId="7" fontId="12" fillId="0" borderId="27" xfId="0" applyNumberFormat="1" applyFont="1" applyFill="1" applyBorder="1" applyAlignment="1">
      <alignment horizontal="center"/>
    </xf>
    <xf numFmtId="7" fontId="12" fillId="0" borderId="28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75"/>
          <c:y val="0.02275"/>
          <c:w val="0.96125"/>
          <c:h val="0.95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2.9</c:v>
                </c:pt>
                <c:pt idx="2">
                  <c:v>5.8</c:v>
                </c:pt>
                <c:pt idx="3">
                  <c:v>8.7</c:v>
                </c:pt>
                <c:pt idx="4">
                  <c:v>11.6</c:v>
                </c:pt>
                <c:pt idx="5">
                  <c:v>14.499999999999998</c:v>
                </c:pt>
                <c:pt idx="6">
                  <c:v>17.4</c:v>
                </c:pt>
                <c:pt idx="7">
                  <c:v>20.299999999999997</c:v>
                </c:pt>
                <c:pt idx="8">
                  <c:v>23.2</c:v>
                </c:pt>
                <c:pt idx="9">
                  <c:v>26.099999999999998</c:v>
                </c:pt>
                <c:pt idx="10">
                  <c:v>28.999999999999996</c:v>
                </c:pt>
                <c:pt idx="11">
                  <c:v>31.9</c:v>
                </c:pt>
                <c:pt idx="12">
                  <c:v>34.8</c:v>
                </c:pt>
                <c:pt idx="13">
                  <c:v>37.699999999999996</c:v>
                </c:pt>
                <c:pt idx="14">
                  <c:v>40.599999999999994</c:v>
                </c:pt>
                <c:pt idx="15">
                  <c:v>43.5</c:v>
                </c:pt>
                <c:pt idx="16">
                  <c:v>46.4</c:v>
                </c:pt>
                <c:pt idx="17">
                  <c:v>49.3</c:v>
                </c:pt>
                <c:pt idx="18">
                  <c:v>52.199999999999996</c:v>
                </c:pt>
                <c:pt idx="19">
                  <c:v>55.099999999999994</c:v>
                </c:pt>
                <c:pt idx="20">
                  <c:v>57.99999999999999</c:v>
                </c:pt>
                <c:pt idx="21">
                  <c:v>60.9</c:v>
                </c:pt>
                <c:pt idx="22">
                  <c:v>63.8</c:v>
                </c:pt>
                <c:pt idx="23">
                  <c:v>66.69999999999999</c:v>
                </c:pt>
                <c:pt idx="24">
                  <c:v>69.6</c:v>
                </c:pt>
                <c:pt idx="25">
                  <c:v>72.5</c:v>
                </c:pt>
                <c:pt idx="26">
                  <c:v>75.39999999999999</c:v>
                </c:pt>
                <c:pt idx="27">
                  <c:v>78.3</c:v>
                </c:pt>
                <c:pt idx="28">
                  <c:v>81.19999999999999</c:v>
                </c:pt>
                <c:pt idx="29">
                  <c:v>84.1</c:v>
                </c:pt>
                <c:pt idx="30">
                  <c:v>87</c:v>
                </c:pt>
                <c:pt idx="31">
                  <c:v>89.89999999999999</c:v>
                </c:pt>
                <c:pt idx="32">
                  <c:v>92.8</c:v>
                </c:pt>
                <c:pt idx="33">
                  <c:v>95.69999999999999</c:v>
                </c:pt>
                <c:pt idx="34">
                  <c:v>98.6</c:v>
                </c:pt>
                <c:pt idx="35">
                  <c:v>101.5</c:v>
                </c:pt>
                <c:pt idx="36">
                  <c:v>104.39999999999999</c:v>
                </c:pt>
                <c:pt idx="37">
                  <c:v>107.3</c:v>
                </c:pt>
                <c:pt idx="38">
                  <c:v>110.19999999999999</c:v>
                </c:pt>
                <c:pt idx="39">
                  <c:v>113.1</c:v>
                </c:pt>
                <c:pt idx="40">
                  <c:v>115.99999999999999</c:v>
                </c:pt>
                <c:pt idx="41">
                  <c:v>118.89999999999999</c:v>
                </c:pt>
                <c:pt idx="42">
                  <c:v>121.8</c:v>
                </c:pt>
                <c:pt idx="43">
                  <c:v>124.69999999999999</c:v>
                </c:pt>
                <c:pt idx="44">
                  <c:v>127.6</c:v>
                </c:pt>
                <c:pt idx="45">
                  <c:v>130.5</c:v>
                </c:pt>
                <c:pt idx="46">
                  <c:v>133.39999999999998</c:v>
                </c:pt>
                <c:pt idx="47">
                  <c:v>136.29999999999998</c:v>
                </c:pt>
                <c:pt idx="48">
                  <c:v>139.2</c:v>
                </c:pt>
                <c:pt idx="49">
                  <c:v>142.1</c:v>
                </c:pt>
                <c:pt idx="50">
                  <c:v>145</c:v>
                </c:pt>
                <c:pt idx="51">
                  <c:v>147.89999999999998</c:v>
                </c:pt>
                <c:pt idx="52">
                  <c:v>150.79999999999998</c:v>
                </c:pt>
                <c:pt idx="53">
                  <c:v>153.7</c:v>
                </c:pt>
                <c:pt idx="54">
                  <c:v>156.6</c:v>
                </c:pt>
                <c:pt idx="55">
                  <c:v>159.5</c:v>
                </c:pt>
                <c:pt idx="56">
                  <c:v>162.39999999999998</c:v>
                </c:pt>
                <c:pt idx="57">
                  <c:v>165.29999999999998</c:v>
                </c:pt>
                <c:pt idx="58">
                  <c:v>168.2</c:v>
                </c:pt>
                <c:pt idx="59">
                  <c:v>171.1</c:v>
                </c:pt>
                <c:pt idx="60">
                  <c:v>174</c:v>
                </c:pt>
                <c:pt idx="61">
                  <c:v>176.89999999999998</c:v>
                </c:pt>
                <c:pt idx="62">
                  <c:v>179.79999999999998</c:v>
                </c:pt>
                <c:pt idx="63">
                  <c:v>182.7</c:v>
                </c:pt>
                <c:pt idx="64">
                  <c:v>185.6</c:v>
                </c:pt>
                <c:pt idx="65">
                  <c:v>188.5</c:v>
                </c:pt>
                <c:pt idx="66">
                  <c:v>191.39999999999998</c:v>
                </c:pt>
                <c:pt idx="67">
                  <c:v>194.29999999999998</c:v>
                </c:pt>
                <c:pt idx="68">
                  <c:v>197.2</c:v>
                </c:pt>
                <c:pt idx="69">
                  <c:v>200.1</c:v>
                </c:pt>
                <c:pt idx="70">
                  <c:v>203</c:v>
                </c:pt>
                <c:pt idx="71">
                  <c:v>205.89999999999998</c:v>
                </c:pt>
                <c:pt idx="72">
                  <c:v>208.79999999999998</c:v>
                </c:pt>
                <c:pt idx="73">
                  <c:v>211.7</c:v>
                </c:pt>
                <c:pt idx="74">
                  <c:v>214.6</c:v>
                </c:pt>
                <c:pt idx="75">
                  <c:v>217.49999999999997</c:v>
                </c:pt>
                <c:pt idx="76">
                  <c:v>220.39999999999998</c:v>
                </c:pt>
                <c:pt idx="77">
                  <c:v>223.29999999999998</c:v>
                </c:pt>
                <c:pt idx="78">
                  <c:v>226.2</c:v>
                </c:pt>
                <c:pt idx="79">
                  <c:v>229.1</c:v>
                </c:pt>
                <c:pt idx="80">
                  <c:v>231.99999999999997</c:v>
                </c:pt>
                <c:pt idx="81">
                  <c:v>234.89999999999998</c:v>
                </c:pt>
                <c:pt idx="82">
                  <c:v>237.79999999999998</c:v>
                </c:pt>
                <c:pt idx="83">
                  <c:v>240.7</c:v>
                </c:pt>
                <c:pt idx="84">
                  <c:v>243.6</c:v>
                </c:pt>
                <c:pt idx="85">
                  <c:v>246.49999999999997</c:v>
                </c:pt>
                <c:pt idx="86">
                  <c:v>249.39999999999998</c:v>
                </c:pt>
                <c:pt idx="87">
                  <c:v>252.29999999999998</c:v>
                </c:pt>
                <c:pt idx="88">
                  <c:v>255.2</c:v>
                </c:pt>
                <c:pt idx="89">
                  <c:v>258.09999999999997</c:v>
                </c:pt>
                <c:pt idx="90">
                  <c:v>261</c:v>
                </c:pt>
                <c:pt idx="91">
                  <c:v>263.9</c:v>
                </c:pt>
                <c:pt idx="92">
                  <c:v>266.79999999999995</c:v>
                </c:pt>
                <c:pt idx="93">
                  <c:v>269.7</c:v>
                </c:pt>
                <c:pt idx="94">
                  <c:v>272.59999999999997</c:v>
                </c:pt>
                <c:pt idx="95">
                  <c:v>275.5</c:v>
                </c:pt>
                <c:pt idx="96">
                  <c:v>278.4</c:v>
                </c:pt>
                <c:pt idx="97">
                  <c:v>281.29999999999995</c:v>
                </c:pt>
                <c:pt idx="98">
                  <c:v>284.2</c:v>
                </c:pt>
                <c:pt idx="99">
                  <c:v>287.09999999999997</c:v>
                </c:pt>
                <c:pt idx="100">
                  <c:v>290</c:v>
                </c:pt>
                <c:pt idx="101">
                  <c:v>292.9</c:v>
                </c:pt>
                <c:pt idx="102">
                  <c:v>295.79999999999995</c:v>
                </c:pt>
                <c:pt idx="103">
                  <c:v>298.7</c:v>
                </c:pt>
                <c:pt idx="104">
                  <c:v>301.59999999999997</c:v>
                </c:pt>
                <c:pt idx="105">
                  <c:v>304.5</c:v>
                </c:pt>
                <c:pt idx="106">
                  <c:v>307.4</c:v>
                </c:pt>
                <c:pt idx="107">
                  <c:v>310.29999999999995</c:v>
                </c:pt>
                <c:pt idx="108">
                  <c:v>313.2</c:v>
                </c:pt>
                <c:pt idx="109">
                  <c:v>316.09999999999997</c:v>
                </c:pt>
                <c:pt idx="110">
                  <c:v>319</c:v>
                </c:pt>
                <c:pt idx="111">
                  <c:v>321.9</c:v>
                </c:pt>
                <c:pt idx="112">
                  <c:v>324.79999999999995</c:v>
                </c:pt>
                <c:pt idx="113">
                  <c:v>327.7</c:v>
                </c:pt>
                <c:pt idx="114">
                  <c:v>330.59999999999997</c:v>
                </c:pt>
                <c:pt idx="115">
                  <c:v>333.5</c:v>
                </c:pt>
                <c:pt idx="116">
                  <c:v>336.4</c:v>
                </c:pt>
                <c:pt idx="117">
                  <c:v>339.29999999999995</c:v>
                </c:pt>
                <c:pt idx="118">
                  <c:v>342.2</c:v>
                </c:pt>
                <c:pt idx="119">
                  <c:v>345.09999999999997</c:v>
                </c:pt>
                <c:pt idx="120">
                  <c:v>348</c:v>
                </c:pt>
                <c:pt idx="121">
                  <c:v>350.9</c:v>
                </c:pt>
                <c:pt idx="122">
                  <c:v>353.79999999999995</c:v>
                </c:pt>
                <c:pt idx="123">
                  <c:v>356.7</c:v>
                </c:pt>
                <c:pt idx="124">
                  <c:v>359.59999999999997</c:v>
                </c:pt>
                <c:pt idx="125">
                  <c:v>362.5</c:v>
                </c:pt>
                <c:pt idx="126">
                  <c:v>365.4</c:v>
                </c:pt>
                <c:pt idx="127">
                  <c:v>368.29999999999995</c:v>
                </c:pt>
                <c:pt idx="128">
                  <c:v>371.2</c:v>
                </c:pt>
                <c:pt idx="129">
                  <c:v>374.09999999999997</c:v>
                </c:pt>
                <c:pt idx="130">
                  <c:v>377</c:v>
                </c:pt>
                <c:pt idx="131">
                  <c:v>379.9</c:v>
                </c:pt>
                <c:pt idx="132">
                  <c:v>382.79999999999995</c:v>
                </c:pt>
                <c:pt idx="133">
                  <c:v>385.7</c:v>
                </c:pt>
                <c:pt idx="134">
                  <c:v>388.59999999999997</c:v>
                </c:pt>
                <c:pt idx="135">
                  <c:v>391.5</c:v>
                </c:pt>
                <c:pt idx="136">
                  <c:v>394.4</c:v>
                </c:pt>
                <c:pt idx="137">
                  <c:v>397.29999999999995</c:v>
                </c:pt>
                <c:pt idx="138">
                  <c:v>400.2</c:v>
                </c:pt>
                <c:pt idx="139">
                  <c:v>403.09999999999997</c:v>
                </c:pt>
                <c:pt idx="140">
                  <c:v>406</c:v>
                </c:pt>
                <c:pt idx="141">
                  <c:v>408.9</c:v>
                </c:pt>
                <c:pt idx="142">
                  <c:v>411.79999999999995</c:v>
                </c:pt>
                <c:pt idx="143">
                  <c:v>414.7</c:v>
                </c:pt>
                <c:pt idx="144">
                  <c:v>417.59999999999997</c:v>
                </c:pt>
                <c:pt idx="145">
                  <c:v>420.49999999999994</c:v>
                </c:pt>
                <c:pt idx="146">
                  <c:v>423.4</c:v>
                </c:pt>
                <c:pt idx="147">
                  <c:v>426.29999999999995</c:v>
                </c:pt>
                <c:pt idx="148">
                  <c:v>429.2</c:v>
                </c:pt>
                <c:pt idx="149">
                  <c:v>432.09999999999997</c:v>
                </c:pt>
                <c:pt idx="150">
                  <c:v>434.99999999999994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Data'!$F$5:$F$155</c:f>
              <c:numCache>
                <c:ptCount val="151"/>
                <c:pt idx="0">
                  <c:v>120</c:v>
                </c:pt>
                <c:pt idx="1">
                  <c:v>120.76</c:v>
                </c:pt>
                <c:pt idx="2">
                  <c:v>121.52</c:v>
                </c:pt>
                <c:pt idx="3">
                  <c:v>122.28</c:v>
                </c:pt>
                <c:pt idx="4">
                  <c:v>123.04</c:v>
                </c:pt>
                <c:pt idx="5">
                  <c:v>123.8</c:v>
                </c:pt>
                <c:pt idx="6">
                  <c:v>124.56</c:v>
                </c:pt>
                <c:pt idx="7">
                  <c:v>125.32</c:v>
                </c:pt>
                <c:pt idx="8">
                  <c:v>126.08</c:v>
                </c:pt>
                <c:pt idx="9">
                  <c:v>126.84</c:v>
                </c:pt>
                <c:pt idx="10">
                  <c:v>127.6</c:v>
                </c:pt>
                <c:pt idx="11">
                  <c:v>128.36</c:v>
                </c:pt>
                <c:pt idx="12">
                  <c:v>129.12</c:v>
                </c:pt>
                <c:pt idx="13">
                  <c:v>129.88</c:v>
                </c:pt>
                <c:pt idx="14">
                  <c:v>130.64</c:v>
                </c:pt>
                <c:pt idx="15">
                  <c:v>131.4</c:v>
                </c:pt>
                <c:pt idx="16">
                  <c:v>132.16</c:v>
                </c:pt>
                <c:pt idx="17">
                  <c:v>132.92</c:v>
                </c:pt>
                <c:pt idx="18">
                  <c:v>133.68</c:v>
                </c:pt>
                <c:pt idx="19">
                  <c:v>134.44</c:v>
                </c:pt>
                <c:pt idx="20">
                  <c:v>135.2</c:v>
                </c:pt>
                <c:pt idx="21">
                  <c:v>135.96</c:v>
                </c:pt>
                <c:pt idx="22">
                  <c:v>136.72</c:v>
                </c:pt>
                <c:pt idx="23">
                  <c:v>137.48</c:v>
                </c:pt>
                <c:pt idx="24">
                  <c:v>138.24</c:v>
                </c:pt>
                <c:pt idx="25">
                  <c:v>139</c:v>
                </c:pt>
                <c:pt idx="26">
                  <c:v>139.76</c:v>
                </c:pt>
                <c:pt idx="27">
                  <c:v>140.52</c:v>
                </c:pt>
                <c:pt idx="28">
                  <c:v>141.28</c:v>
                </c:pt>
                <c:pt idx="29">
                  <c:v>142.04</c:v>
                </c:pt>
                <c:pt idx="30">
                  <c:v>142.8</c:v>
                </c:pt>
                <c:pt idx="31">
                  <c:v>143.56</c:v>
                </c:pt>
                <c:pt idx="32">
                  <c:v>144.32</c:v>
                </c:pt>
                <c:pt idx="33">
                  <c:v>145.07999999999998</c:v>
                </c:pt>
                <c:pt idx="34">
                  <c:v>145.84</c:v>
                </c:pt>
                <c:pt idx="35">
                  <c:v>146.6</c:v>
                </c:pt>
                <c:pt idx="36">
                  <c:v>147.36</c:v>
                </c:pt>
                <c:pt idx="37">
                  <c:v>148.12</c:v>
                </c:pt>
                <c:pt idx="38">
                  <c:v>148.88</c:v>
                </c:pt>
                <c:pt idx="39">
                  <c:v>149.64</c:v>
                </c:pt>
                <c:pt idx="40">
                  <c:v>150.4</c:v>
                </c:pt>
                <c:pt idx="41">
                  <c:v>152.41</c:v>
                </c:pt>
                <c:pt idx="42">
                  <c:v>154.42</c:v>
                </c:pt>
                <c:pt idx="43">
                  <c:v>156.43</c:v>
                </c:pt>
                <c:pt idx="44">
                  <c:v>158.44</c:v>
                </c:pt>
                <c:pt idx="45">
                  <c:v>160.45</c:v>
                </c:pt>
                <c:pt idx="46">
                  <c:v>162.45999999999998</c:v>
                </c:pt>
                <c:pt idx="47">
                  <c:v>164.47</c:v>
                </c:pt>
                <c:pt idx="48">
                  <c:v>166.48</c:v>
                </c:pt>
                <c:pt idx="49">
                  <c:v>168.49</c:v>
                </c:pt>
                <c:pt idx="50">
                  <c:v>170.5</c:v>
                </c:pt>
                <c:pt idx="51">
                  <c:v>172.51</c:v>
                </c:pt>
                <c:pt idx="52">
                  <c:v>174.51999999999998</c:v>
                </c:pt>
                <c:pt idx="53">
                  <c:v>176.53</c:v>
                </c:pt>
                <c:pt idx="54">
                  <c:v>178.54</c:v>
                </c:pt>
                <c:pt idx="55">
                  <c:v>180.55</c:v>
                </c:pt>
                <c:pt idx="56">
                  <c:v>182.56</c:v>
                </c:pt>
                <c:pt idx="57">
                  <c:v>184.57</c:v>
                </c:pt>
                <c:pt idx="58">
                  <c:v>186.57999999999998</c:v>
                </c:pt>
                <c:pt idx="59">
                  <c:v>188.59</c:v>
                </c:pt>
                <c:pt idx="60">
                  <c:v>190.6</c:v>
                </c:pt>
                <c:pt idx="61">
                  <c:v>192.60999999999999</c:v>
                </c:pt>
                <c:pt idx="62">
                  <c:v>194.62</c:v>
                </c:pt>
                <c:pt idx="63">
                  <c:v>196.63</c:v>
                </c:pt>
                <c:pt idx="64">
                  <c:v>198.64</c:v>
                </c:pt>
                <c:pt idx="65">
                  <c:v>200.65</c:v>
                </c:pt>
                <c:pt idx="66">
                  <c:v>202.66</c:v>
                </c:pt>
                <c:pt idx="67">
                  <c:v>204.67000000000002</c:v>
                </c:pt>
                <c:pt idx="68">
                  <c:v>206.68</c:v>
                </c:pt>
                <c:pt idx="69">
                  <c:v>208.69</c:v>
                </c:pt>
                <c:pt idx="70">
                  <c:v>210.7</c:v>
                </c:pt>
                <c:pt idx="71">
                  <c:v>212.70999999999998</c:v>
                </c:pt>
                <c:pt idx="72">
                  <c:v>214.72</c:v>
                </c:pt>
                <c:pt idx="73">
                  <c:v>216.73</c:v>
                </c:pt>
                <c:pt idx="74">
                  <c:v>218.74</c:v>
                </c:pt>
                <c:pt idx="75">
                  <c:v>220.75</c:v>
                </c:pt>
                <c:pt idx="76">
                  <c:v>222.76</c:v>
                </c:pt>
                <c:pt idx="77">
                  <c:v>224.76999999999998</c:v>
                </c:pt>
                <c:pt idx="78">
                  <c:v>226.78</c:v>
                </c:pt>
                <c:pt idx="79">
                  <c:v>228.79</c:v>
                </c:pt>
                <c:pt idx="80">
                  <c:v>230.8</c:v>
                </c:pt>
                <c:pt idx="81">
                  <c:v>232.81</c:v>
                </c:pt>
                <c:pt idx="82">
                  <c:v>234.82</c:v>
                </c:pt>
                <c:pt idx="83">
                  <c:v>236.83</c:v>
                </c:pt>
                <c:pt idx="84">
                  <c:v>238.84</c:v>
                </c:pt>
                <c:pt idx="85">
                  <c:v>240.85</c:v>
                </c:pt>
                <c:pt idx="86">
                  <c:v>242.86</c:v>
                </c:pt>
                <c:pt idx="87">
                  <c:v>244.87</c:v>
                </c:pt>
                <c:pt idx="88">
                  <c:v>246.88</c:v>
                </c:pt>
                <c:pt idx="89">
                  <c:v>248.89</c:v>
                </c:pt>
                <c:pt idx="90">
                  <c:v>250.89999999999998</c:v>
                </c:pt>
                <c:pt idx="91">
                  <c:v>252.91</c:v>
                </c:pt>
                <c:pt idx="92">
                  <c:v>254.92</c:v>
                </c:pt>
                <c:pt idx="93">
                  <c:v>256.93</c:v>
                </c:pt>
                <c:pt idx="94">
                  <c:v>258.94</c:v>
                </c:pt>
                <c:pt idx="95">
                  <c:v>260.95</c:v>
                </c:pt>
                <c:pt idx="96">
                  <c:v>262.96</c:v>
                </c:pt>
                <c:pt idx="97">
                  <c:v>264.96999999999997</c:v>
                </c:pt>
                <c:pt idx="98">
                  <c:v>266.98</c:v>
                </c:pt>
                <c:pt idx="99">
                  <c:v>268.99</c:v>
                </c:pt>
                <c:pt idx="100">
                  <c:v>271</c:v>
                </c:pt>
                <c:pt idx="101">
                  <c:v>273.01</c:v>
                </c:pt>
                <c:pt idx="102">
                  <c:v>275.02</c:v>
                </c:pt>
                <c:pt idx="103">
                  <c:v>277.03</c:v>
                </c:pt>
                <c:pt idx="104">
                  <c:v>279.03999999999996</c:v>
                </c:pt>
                <c:pt idx="105">
                  <c:v>281.05</c:v>
                </c:pt>
                <c:pt idx="106">
                  <c:v>283.06</c:v>
                </c:pt>
                <c:pt idx="107">
                  <c:v>285.07</c:v>
                </c:pt>
                <c:pt idx="108">
                  <c:v>287.08</c:v>
                </c:pt>
                <c:pt idx="109">
                  <c:v>289.09000000000003</c:v>
                </c:pt>
                <c:pt idx="110">
                  <c:v>291.1</c:v>
                </c:pt>
                <c:pt idx="111">
                  <c:v>293.11</c:v>
                </c:pt>
                <c:pt idx="112">
                  <c:v>295.12</c:v>
                </c:pt>
                <c:pt idx="113">
                  <c:v>297.13</c:v>
                </c:pt>
                <c:pt idx="114">
                  <c:v>299.14</c:v>
                </c:pt>
                <c:pt idx="115">
                  <c:v>301.15</c:v>
                </c:pt>
                <c:pt idx="116">
                  <c:v>303.15999999999997</c:v>
                </c:pt>
                <c:pt idx="117">
                  <c:v>305.16999999999996</c:v>
                </c:pt>
                <c:pt idx="118">
                  <c:v>307.18</c:v>
                </c:pt>
                <c:pt idx="119">
                  <c:v>309.19</c:v>
                </c:pt>
                <c:pt idx="120">
                  <c:v>311.2</c:v>
                </c:pt>
                <c:pt idx="121">
                  <c:v>313.21</c:v>
                </c:pt>
                <c:pt idx="122">
                  <c:v>315.21999999999997</c:v>
                </c:pt>
                <c:pt idx="123">
                  <c:v>317.23</c:v>
                </c:pt>
                <c:pt idx="124">
                  <c:v>319.24</c:v>
                </c:pt>
                <c:pt idx="125">
                  <c:v>321.25</c:v>
                </c:pt>
                <c:pt idx="126">
                  <c:v>323.26</c:v>
                </c:pt>
                <c:pt idx="127">
                  <c:v>325.27</c:v>
                </c:pt>
                <c:pt idx="128">
                  <c:v>327.28</c:v>
                </c:pt>
                <c:pt idx="129">
                  <c:v>329.28999999999996</c:v>
                </c:pt>
                <c:pt idx="130">
                  <c:v>331.3</c:v>
                </c:pt>
                <c:pt idx="131">
                  <c:v>333.31</c:v>
                </c:pt>
                <c:pt idx="132">
                  <c:v>335.32</c:v>
                </c:pt>
                <c:pt idx="133">
                  <c:v>337.33</c:v>
                </c:pt>
                <c:pt idx="134">
                  <c:v>339.34000000000003</c:v>
                </c:pt>
                <c:pt idx="135">
                  <c:v>341.35</c:v>
                </c:pt>
                <c:pt idx="136">
                  <c:v>343.36</c:v>
                </c:pt>
                <c:pt idx="137">
                  <c:v>345.37</c:v>
                </c:pt>
                <c:pt idx="138">
                  <c:v>347.38</c:v>
                </c:pt>
                <c:pt idx="139">
                  <c:v>349.39</c:v>
                </c:pt>
                <c:pt idx="140">
                  <c:v>351.4</c:v>
                </c:pt>
                <c:pt idx="141">
                  <c:v>353.40999999999997</c:v>
                </c:pt>
                <c:pt idx="142">
                  <c:v>355.41999999999996</c:v>
                </c:pt>
                <c:pt idx="143">
                  <c:v>357.43</c:v>
                </c:pt>
                <c:pt idx="144">
                  <c:v>359.44</c:v>
                </c:pt>
                <c:pt idx="145">
                  <c:v>361.45</c:v>
                </c:pt>
                <c:pt idx="146">
                  <c:v>363.46</c:v>
                </c:pt>
                <c:pt idx="147">
                  <c:v>365.46999999999997</c:v>
                </c:pt>
                <c:pt idx="148">
                  <c:v>367.48</c:v>
                </c:pt>
                <c:pt idx="149">
                  <c:v>369.49</c:v>
                </c:pt>
                <c:pt idx="150">
                  <c:v>371.5</c:v>
                </c:pt>
              </c:numCache>
            </c:numRef>
          </c:yVal>
          <c:smooth val="1"/>
        </c:ser>
        <c:axId val="52275574"/>
        <c:axId val="718119"/>
      </c:scatterChart>
      <c:valAx>
        <c:axId val="522755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718119"/>
        <c:crosses val="autoZero"/>
        <c:crossBetween val="midCat"/>
        <c:dispUnits/>
        <c:minorUnit val="50"/>
      </c:valAx>
      <c:valAx>
        <c:axId val="718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755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78075"/>
          <c:w val="0.1257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75"/>
          <c:y val="0.0175"/>
          <c:w val="0.96125"/>
          <c:h val="0.9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'Supporting Graph Data'!$D$4</c:f>
              <c:strCache>
                <c:ptCount val="1"/>
                <c:pt idx="0">
                  <c:v>Own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Data'!$D$5:$D$155</c:f>
              <c:numCache>
                <c:ptCount val="151"/>
                <c:pt idx="0">
                  <c:v>0</c:v>
                </c:pt>
                <c:pt idx="1">
                  <c:v>2.9</c:v>
                </c:pt>
                <c:pt idx="2">
                  <c:v>5.8</c:v>
                </c:pt>
                <c:pt idx="3">
                  <c:v>8.7</c:v>
                </c:pt>
                <c:pt idx="4">
                  <c:v>11.6</c:v>
                </c:pt>
                <c:pt idx="5">
                  <c:v>14.499999999999998</c:v>
                </c:pt>
                <c:pt idx="6">
                  <c:v>17.4</c:v>
                </c:pt>
                <c:pt idx="7">
                  <c:v>20.299999999999997</c:v>
                </c:pt>
                <c:pt idx="8">
                  <c:v>23.2</c:v>
                </c:pt>
                <c:pt idx="9">
                  <c:v>26.099999999999998</c:v>
                </c:pt>
                <c:pt idx="10">
                  <c:v>28.999999999999996</c:v>
                </c:pt>
                <c:pt idx="11">
                  <c:v>31.9</c:v>
                </c:pt>
                <c:pt idx="12">
                  <c:v>34.8</c:v>
                </c:pt>
                <c:pt idx="13">
                  <c:v>37.699999999999996</c:v>
                </c:pt>
                <c:pt idx="14">
                  <c:v>40.599999999999994</c:v>
                </c:pt>
                <c:pt idx="15">
                  <c:v>43.5</c:v>
                </c:pt>
                <c:pt idx="16">
                  <c:v>46.4</c:v>
                </c:pt>
                <c:pt idx="17">
                  <c:v>49.3</c:v>
                </c:pt>
                <c:pt idx="18">
                  <c:v>52.199999999999996</c:v>
                </c:pt>
                <c:pt idx="19">
                  <c:v>55.099999999999994</c:v>
                </c:pt>
                <c:pt idx="20">
                  <c:v>57.99999999999999</c:v>
                </c:pt>
                <c:pt idx="21">
                  <c:v>60.9</c:v>
                </c:pt>
                <c:pt idx="22">
                  <c:v>63.8</c:v>
                </c:pt>
                <c:pt idx="23">
                  <c:v>66.69999999999999</c:v>
                </c:pt>
                <c:pt idx="24">
                  <c:v>69.6</c:v>
                </c:pt>
                <c:pt idx="25">
                  <c:v>72.5</c:v>
                </c:pt>
                <c:pt idx="26">
                  <c:v>75.39999999999999</c:v>
                </c:pt>
                <c:pt idx="27">
                  <c:v>78.3</c:v>
                </c:pt>
                <c:pt idx="28">
                  <c:v>81.19999999999999</c:v>
                </c:pt>
                <c:pt idx="29">
                  <c:v>84.1</c:v>
                </c:pt>
                <c:pt idx="30">
                  <c:v>87</c:v>
                </c:pt>
                <c:pt idx="31">
                  <c:v>89.89999999999999</c:v>
                </c:pt>
                <c:pt idx="32">
                  <c:v>92.8</c:v>
                </c:pt>
                <c:pt idx="33">
                  <c:v>95.69999999999999</c:v>
                </c:pt>
                <c:pt idx="34">
                  <c:v>98.6</c:v>
                </c:pt>
                <c:pt idx="35">
                  <c:v>101.5</c:v>
                </c:pt>
                <c:pt idx="36">
                  <c:v>104.39999999999999</c:v>
                </c:pt>
                <c:pt idx="37">
                  <c:v>107.3</c:v>
                </c:pt>
                <c:pt idx="38">
                  <c:v>110.19999999999999</c:v>
                </c:pt>
                <c:pt idx="39">
                  <c:v>113.1</c:v>
                </c:pt>
                <c:pt idx="40">
                  <c:v>115.99999999999999</c:v>
                </c:pt>
                <c:pt idx="41">
                  <c:v>118.89999999999999</c:v>
                </c:pt>
                <c:pt idx="42">
                  <c:v>121.8</c:v>
                </c:pt>
                <c:pt idx="43">
                  <c:v>124.69999999999999</c:v>
                </c:pt>
                <c:pt idx="44">
                  <c:v>127.6</c:v>
                </c:pt>
                <c:pt idx="45">
                  <c:v>130.5</c:v>
                </c:pt>
                <c:pt idx="46">
                  <c:v>133.39999999999998</c:v>
                </c:pt>
                <c:pt idx="47">
                  <c:v>136.29999999999998</c:v>
                </c:pt>
                <c:pt idx="48">
                  <c:v>139.2</c:v>
                </c:pt>
                <c:pt idx="49">
                  <c:v>142.1</c:v>
                </c:pt>
                <c:pt idx="50">
                  <c:v>145</c:v>
                </c:pt>
                <c:pt idx="51">
                  <c:v>147.89999999999998</c:v>
                </c:pt>
                <c:pt idx="52">
                  <c:v>150.79999999999998</c:v>
                </c:pt>
                <c:pt idx="53">
                  <c:v>153.7</c:v>
                </c:pt>
                <c:pt idx="54">
                  <c:v>156.6</c:v>
                </c:pt>
                <c:pt idx="55">
                  <c:v>159.5</c:v>
                </c:pt>
                <c:pt idx="56">
                  <c:v>162.39999999999998</c:v>
                </c:pt>
                <c:pt idx="57">
                  <c:v>165.29999999999998</c:v>
                </c:pt>
                <c:pt idx="58">
                  <c:v>168.2</c:v>
                </c:pt>
                <c:pt idx="59">
                  <c:v>171.1</c:v>
                </c:pt>
                <c:pt idx="60">
                  <c:v>174</c:v>
                </c:pt>
                <c:pt idx="61">
                  <c:v>176.89999999999998</c:v>
                </c:pt>
                <c:pt idx="62">
                  <c:v>179.79999999999998</c:v>
                </c:pt>
                <c:pt idx="63">
                  <c:v>182.7</c:v>
                </c:pt>
                <c:pt idx="64">
                  <c:v>185.6</c:v>
                </c:pt>
                <c:pt idx="65">
                  <c:v>188.5</c:v>
                </c:pt>
                <c:pt idx="66">
                  <c:v>191.39999999999998</c:v>
                </c:pt>
                <c:pt idx="67">
                  <c:v>194.29999999999998</c:v>
                </c:pt>
                <c:pt idx="68">
                  <c:v>197.2</c:v>
                </c:pt>
                <c:pt idx="69">
                  <c:v>200.1</c:v>
                </c:pt>
                <c:pt idx="70">
                  <c:v>203</c:v>
                </c:pt>
                <c:pt idx="71">
                  <c:v>205.89999999999998</c:v>
                </c:pt>
                <c:pt idx="72">
                  <c:v>208.79999999999998</c:v>
                </c:pt>
                <c:pt idx="73">
                  <c:v>211.7</c:v>
                </c:pt>
                <c:pt idx="74">
                  <c:v>214.6</c:v>
                </c:pt>
                <c:pt idx="75">
                  <c:v>217.49999999999997</c:v>
                </c:pt>
                <c:pt idx="76">
                  <c:v>220.39999999999998</c:v>
                </c:pt>
                <c:pt idx="77">
                  <c:v>223.29999999999998</c:v>
                </c:pt>
                <c:pt idx="78">
                  <c:v>226.2</c:v>
                </c:pt>
                <c:pt idx="79">
                  <c:v>229.1</c:v>
                </c:pt>
                <c:pt idx="80">
                  <c:v>231.99999999999997</c:v>
                </c:pt>
                <c:pt idx="81">
                  <c:v>234.89999999999998</c:v>
                </c:pt>
                <c:pt idx="82">
                  <c:v>237.79999999999998</c:v>
                </c:pt>
                <c:pt idx="83">
                  <c:v>240.7</c:v>
                </c:pt>
                <c:pt idx="84">
                  <c:v>243.6</c:v>
                </c:pt>
                <c:pt idx="85">
                  <c:v>246.49999999999997</c:v>
                </c:pt>
                <c:pt idx="86">
                  <c:v>249.39999999999998</c:v>
                </c:pt>
                <c:pt idx="87">
                  <c:v>252.29999999999998</c:v>
                </c:pt>
                <c:pt idx="88">
                  <c:v>255.2</c:v>
                </c:pt>
                <c:pt idx="89">
                  <c:v>258.09999999999997</c:v>
                </c:pt>
                <c:pt idx="90">
                  <c:v>261</c:v>
                </c:pt>
                <c:pt idx="91">
                  <c:v>263.9</c:v>
                </c:pt>
                <c:pt idx="92">
                  <c:v>266.79999999999995</c:v>
                </c:pt>
                <c:pt idx="93">
                  <c:v>269.7</c:v>
                </c:pt>
                <c:pt idx="94">
                  <c:v>272.59999999999997</c:v>
                </c:pt>
                <c:pt idx="95">
                  <c:v>275.5</c:v>
                </c:pt>
                <c:pt idx="96">
                  <c:v>278.4</c:v>
                </c:pt>
                <c:pt idx="97">
                  <c:v>281.29999999999995</c:v>
                </c:pt>
                <c:pt idx="98">
                  <c:v>284.2</c:v>
                </c:pt>
                <c:pt idx="99">
                  <c:v>287.09999999999997</c:v>
                </c:pt>
                <c:pt idx="100">
                  <c:v>290</c:v>
                </c:pt>
                <c:pt idx="101">
                  <c:v>292.9</c:v>
                </c:pt>
                <c:pt idx="102">
                  <c:v>295.79999999999995</c:v>
                </c:pt>
                <c:pt idx="103">
                  <c:v>298.7</c:v>
                </c:pt>
                <c:pt idx="104">
                  <c:v>301.59999999999997</c:v>
                </c:pt>
                <c:pt idx="105">
                  <c:v>304.5</c:v>
                </c:pt>
                <c:pt idx="106">
                  <c:v>307.4</c:v>
                </c:pt>
                <c:pt idx="107">
                  <c:v>310.29999999999995</c:v>
                </c:pt>
                <c:pt idx="108">
                  <c:v>313.2</c:v>
                </c:pt>
                <c:pt idx="109">
                  <c:v>316.09999999999997</c:v>
                </c:pt>
                <c:pt idx="110">
                  <c:v>319</c:v>
                </c:pt>
                <c:pt idx="111">
                  <c:v>321.9</c:v>
                </c:pt>
                <c:pt idx="112">
                  <c:v>324.79999999999995</c:v>
                </c:pt>
                <c:pt idx="113">
                  <c:v>327.7</c:v>
                </c:pt>
                <c:pt idx="114">
                  <c:v>330.59999999999997</c:v>
                </c:pt>
                <c:pt idx="115">
                  <c:v>333.5</c:v>
                </c:pt>
                <c:pt idx="116">
                  <c:v>336.4</c:v>
                </c:pt>
                <c:pt idx="117">
                  <c:v>339.29999999999995</c:v>
                </c:pt>
                <c:pt idx="118">
                  <c:v>342.2</c:v>
                </c:pt>
                <c:pt idx="119">
                  <c:v>345.09999999999997</c:v>
                </c:pt>
                <c:pt idx="120">
                  <c:v>348</c:v>
                </c:pt>
                <c:pt idx="121">
                  <c:v>350.9</c:v>
                </c:pt>
                <c:pt idx="122">
                  <c:v>353.79999999999995</c:v>
                </c:pt>
                <c:pt idx="123">
                  <c:v>356.7</c:v>
                </c:pt>
                <c:pt idx="124">
                  <c:v>359.59999999999997</c:v>
                </c:pt>
                <c:pt idx="125">
                  <c:v>362.5</c:v>
                </c:pt>
                <c:pt idx="126">
                  <c:v>365.4</c:v>
                </c:pt>
                <c:pt idx="127">
                  <c:v>368.29999999999995</c:v>
                </c:pt>
                <c:pt idx="128">
                  <c:v>371.2</c:v>
                </c:pt>
                <c:pt idx="129">
                  <c:v>374.09999999999997</c:v>
                </c:pt>
                <c:pt idx="130">
                  <c:v>377</c:v>
                </c:pt>
                <c:pt idx="131">
                  <c:v>379.9</c:v>
                </c:pt>
                <c:pt idx="132">
                  <c:v>382.79999999999995</c:v>
                </c:pt>
                <c:pt idx="133">
                  <c:v>385.7</c:v>
                </c:pt>
                <c:pt idx="134">
                  <c:v>388.59999999999997</c:v>
                </c:pt>
                <c:pt idx="135">
                  <c:v>391.5</c:v>
                </c:pt>
                <c:pt idx="136">
                  <c:v>394.4</c:v>
                </c:pt>
                <c:pt idx="137">
                  <c:v>397.29999999999995</c:v>
                </c:pt>
                <c:pt idx="138">
                  <c:v>400.2</c:v>
                </c:pt>
                <c:pt idx="139">
                  <c:v>403.09999999999997</c:v>
                </c:pt>
                <c:pt idx="140">
                  <c:v>406</c:v>
                </c:pt>
                <c:pt idx="141">
                  <c:v>408.9</c:v>
                </c:pt>
                <c:pt idx="142">
                  <c:v>411.79999999999995</c:v>
                </c:pt>
                <c:pt idx="143">
                  <c:v>414.7</c:v>
                </c:pt>
                <c:pt idx="144">
                  <c:v>417.59999999999997</c:v>
                </c:pt>
                <c:pt idx="145">
                  <c:v>420.49999999999994</c:v>
                </c:pt>
                <c:pt idx="146">
                  <c:v>423.4</c:v>
                </c:pt>
                <c:pt idx="147">
                  <c:v>426.29999999999995</c:v>
                </c:pt>
                <c:pt idx="148">
                  <c:v>429.2</c:v>
                </c:pt>
                <c:pt idx="149">
                  <c:v>432.09999999999997</c:v>
                </c:pt>
                <c:pt idx="150">
                  <c:v>434.99999999999994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'Supporting Graph Data'!$F$4</c:f>
              <c:strCache>
                <c:ptCount val="1"/>
                <c:pt idx="0">
                  <c:v>Rent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'Supporting Graph Data'!$C$5:$C$155</c:f>
              <c:numCache>
                <c:ptCount val="151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  <c:pt idx="55">
                  <c:v>275</c:v>
                </c:pt>
                <c:pt idx="56">
                  <c:v>280</c:v>
                </c:pt>
                <c:pt idx="57">
                  <c:v>285</c:v>
                </c:pt>
                <c:pt idx="58">
                  <c:v>290</c:v>
                </c:pt>
                <c:pt idx="59">
                  <c:v>295</c:v>
                </c:pt>
                <c:pt idx="60">
                  <c:v>300</c:v>
                </c:pt>
                <c:pt idx="61">
                  <c:v>305</c:v>
                </c:pt>
                <c:pt idx="62">
                  <c:v>310</c:v>
                </c:pt>
                <c:pt idx="63">
                  <c:v>315</c:v>
                </c:pt>
                <c:pt idx="64">
                  <c:v>320</c:v>
                </c:pt>
                <c:pt idx="65">
                  <c:v>325</c:v>
                </c:pt>
                <c:pt idx="66">
                  <c:v>330</c:v>
                </c:pt>
                <c:pt idx="67">
                  <c:v>335</c:v>
                </c:pt>
                <c:pt idx="68">
                  <c:v>340</c:v>
                </c:pt>
                <c:pt idx="69">
                  <c:v>345</c:v>
                </c:pt>
                <c:pt idx="70">
                  <c:v>350</c:v>
                </c:pt>
                <c:pt idx="71">
                  <c:v>355</c:v>
                </c:pt>
                <c:pt idx="72">
                  <c:v>360</c:v>
                </c:pt>
                <c:pt idx="73">
                  <c:v>365</c:v>
                </c:pt>
                <c:pt idx="74">
                  <c:v>370</c:v>
                </c:pt>
                <c:pt idx="75">
                  <c:v>375</c:v>
                </c:pt>
                <c:pt idx="76">
                  <c:v>380</c:v>
                </c:pt>
                <c:pt idx="77">
                  <c:v>385</c:v>
                </c:pt>
                <c:pt idx="78">
                  <c:v>390</c:v>
                </c:pt>
                <c:pt idx="79">
                  <c:v>395</c:v>
                </c:pt>
                <c:pt idx="80">
                  <c:v>400</c:v>
                </c:pt>
                <c:pt idx="81">
                  <c:v>405</c:v>
                </c:pt>
                <c:pt idx="82">
                  <c:v>410</c:v>
                </c:pt>
                <c:pt idx="83">
                  <c:v>415</c:v>
                </c:pt>
                <c:pt idx="84">
                  <c:v>420</c:v>
                </c:pt>
                <c:pt idx="85">
                  <c:v>425</c:v>
                </c:pt>
                <c:pt idx="86">
                  <c:v>430</c:v>
                </c:pt>
                <c:pt idx="87">
                  <c:v>435</c:v>
                </c:pt>
                <c:pt idx="88">
                  <c:v>440</c:v>
                </c:pt>
                <c:pt idx="89">
                  <c:v>445</c:v>
                </c:pt>
                <c:pt idx="90">
                  <c:v>450</c:v>
                </c:pt>
                <c:pt idx="91">
                  <c:v>455</c:v>
                </c:pt>
                <c:pt idx="92">
                  <c:v>460</c:v>
                </c:pt>
                <c:pt idx="93">
                  <c:v>465</c:v>
                </c:pt>
                <c:pt idx="94">
                  <c:v>470</c:v>
                </c:pt>
                <c:pt idx="95">
                  <c:v>475</c:v>
                </c:pt>
                <c:pt idx="96">
                  <c:v>480</c:v>
                </c:pt>
                <c:pt idx="97">
                  <c:v>485</c:v>
                </c:pt>
                <c:pt idx="98">
                  <c:v>490</c:v>
                </c:pt>
                <c:pt idx="99">
                  <c:v>495</c:v>
                </c:pt>
                <c:pt idx="100">
                  <c:v>500</c:v>
                </c:pt>
                <c:pt idx="101">
                  <c:v>505</c:v>
                </c:pt>
                <c:pt idx="102">
                  <c:v>510</c:v>
                </c:pt>
                <c:pt idx="103">
                  <c:v>515</c:v>
                </c:pt>
                <c:pt idx="104">
                  <c:v>520</c:v>
                </c:pt>
                <c:pt idx="105">
                  <c:v>525</c:v>
                </c:pt>
                <c:pt idx="106">
                  <c:v>530</c:v>
                </c:pt>
                <c:pt idx="107">
                  <c:v>535</c:v>
                </c:pt>
                <c:pt idx="108">
                  <c:v>540</c:v>
                </c:pt>
                <c:pt idx="109">
                  <c:v>545</c:v>
                </c:pt>
                <c:pt idx="110">
                  <c:v>550</c:v>
                </c:pt>
                <c:pt idx="111">
                  <c:v>555</c:v>
                </c:pt>
                <c:pt idx="112">
                  <c:v>560</c:v>
                </c:pt>
                <c:pt idx="113">
                  <c:v>565</c:v>
                </c:pt>
                <c:pt idx="114">
                  <c:v>570</c:v>
                </c:pt>
                <c:pt idx="115">
                  <c:v>575</c:v>
                </c:pt>
                <c:pt idx="116">
                  <c:v>580</c:v>
                </c:pt>
                <c:pt idx="117">
                  <c:v>585</c:v>
                </c:pt>
                <c:pt idx="118">
                  <c:v>590</c:v>
                </c:pt>
                <c:pt idx="119">
                  <c:v>595</c:v>
                </c:pt>
                <c:pt idx="120">
                  <c:v>600</c:v>
                </c:pt>
                <c:pt idx="121">
                  <c:v>605</c:v>
                </c:pt>
                <c:pt idx="122">
                  <c:v>610</c:v>
                </c:pt>
                <c:pt idx="123">
                  <c:v>615</c:v>
                </c:pt>
                <c:pt idx="124">
                  <c:v>620</c:v>
                </c:pt>
                <c:pt idx="125">
                  <c:v>625</c:v>
                </c:pt>
                <c:pt idx="126">
                  <c:v>630</c:v>
                </c:pt>
                <c:pt idx="127">
                  <c:v>635</c:v>
                </c:pt>
                <c:pt idx="128">
                  <c:v>640</c:v>
                </c:pt>
                <c:pt idx="129">
                  <c:v>645</c:v>
                </c:pt>
                <c:pt idx="130">
                  <c:v>650</c:v>
                </c:pt>
                <c:pt idx="131">
                  <c:v>655</c:v>
                </c:pt>
                <c:pt idx="132">
                  <c:v>660</c:v>
                </c:pt>
                <c:pt idx="133">
                  <c:v>665</c:v>
                </c:pt>
                <c:pt idx="134">
                  <c:v>670</c:v>
                </c:pt>
                <c:pt idx="135">
                  <c:v>675</c:v>
                </c:pt>
                <c:pt idx="136">
                  <c:v>680</c:v>
                </c:pt>
                <c:pt idx="137">
                  <c:v>685</c:v>
                </c:pt>
                <c:pt idx="138">
                  <c:v>690</c:v>
                </c:pt>
                <c:pt idx="139">
                  <c:v>695</c:v>
                </c:pt>
                <c:pt idx="140">
                  <c:v>700</c:v>
                </c:pt>
                <c:pt idx="141">
                  <c:v>705</c:v>
                </c:pt>
                <c:pt idx="142">
                  <c:v>710</c:v>
                </c:pt>
                <c:pt idx="143">
                  <c:v>715</c:v>
                </c:pt>
                <c:pt idx="144">
                  <c:v>720</c:v>
                </c:pt>
                <c:pt idx="145">
                  <c:v>725</c:v>
                </c:pt>
                <c:pt idx="146">
                  <c:v>730</c:v>
                </c:pt>
                <c:pt idx="147">
                  <c:v>735</c:v>
                </c:pt>
                <c:pt idx="148">
                  <c:v>740</c:v>
                </c:pt>
                <c:pt idx="149">
                  <c:v>745</c:v>
                </c:pt>
                <c:pt idx="150">
                  <c:v>750</c:v>
                </c:pt>
              </c:numCache>
            </c:numRef>
          </c:xVal>
          <c:yVal>
            <c:numRef>
              <c:f>'Supporting Graph Data'!$O$5:$O$155</c:f>
              <c:numCache>
                <c:ptCount val="151"/>
                <c:pt idx="0">
                  <c:v>120</c:v>
                </c:pt>
                <c:pt idx="1">
                  <c:v>120.76</c:v>
                </c:pt>
                <c:pt idx="2">
                  <c:v>121.52</c:v>
                </c:pt>
                <c:pt idx="3">
                  <c:v>122.28</c:v>
                </c:pt>
                <c:pt idx="4">
                  <c:v>123.04</c:v>
                </c:pt>
                <c:pt idx="5">
                  <c:v>123.8</c:v>
                </c:pt>
                <c:pt idx="6">
                  <c:v>124.56</c:v>
                </c:pt>
                <c:pt idx="7">
                  <c:v>125.32</c:v>
                </c:pt>
                <c:pt idx="8">
                  <c:v>126.08</c:v>
                </c:pt>
                <c:pt idx="9">
                  <c:v>126.84</c:v>
                </c:pt>
                <c:pt idx="10">
                  <c:v>127.6</c:v>
                </c:pt>
                <c:pt idx="11">
                  <c:v>128.36</c:v>
                </c:pt>
                <c:pt idx="12">
                  <c:v>129.12</c:v>
                </c:pt>
                <c:pt idx="13">
                  <c:v>129.88</c:v>
                </c:pt>
                <c:pt idx="14">
                  <c:v>130.64</c:v>
                </c:pt>
                <c:pt idx="15">
                  <c:v>131.4</c:v>
                </c:pt>
                <c:pt idx="16">
                  <c:v>132.16</c:v>
                </c:pt>
                <c:pt idx="17">
                  <c:v>132.92</c:v>
                </c:pt>
                <c:pt idx="18">
                  <c:v>133.68</c:v>
                </c:pt>
                <c:pt idx="19">
                  <c:v>134.44</c:v>
                </c:pt>
                <c:pt idx="20">
                  <c:v>135.2</c:v>
                </c:pt>
                <c:pt idx="21">
                  <c:v>135.96</c:v>
                </c:pt>
                <c:pt idx="22">
                  <c:v>136.72</c:v>
                </c:pt>
                <c:pt idx="23">
                  <c:v>137.48</c:v>
                </c:pt>
                <c:pt idx="24">
                  <c:v>138.24</c:v>
                </c:pt>
                <c:pt idx="25">
                  <c:v>139</c:v>
                </c:pt>
                <c:pt idx="26">
                  <c:v>139.76</c:v>
                </c:pt>
                <c:pt idx="27">
                  <c:v>140.52</c:v>
                </c:pt>
                <c:pt idx="28">
                  <c:v>141.28</c:v>
                </c:pt>
                <c:pt idx="29">
                  <c:v>142.04</c:v>
                </c:pt>
                <c:pt idx="30">
                  <c:v>142.8</c:v>
                </c:pt>
                <c:pt idx="31">
                  <c:v>143.56</c:v>
                </c:pt>
                <c:pt idx="32">
                  <c:v>144.32</c:v>
                </c:pt>
                <c:pt idx="33">
                  <c:v>145.07999999999998</c:v>
                </c:pt>
                <c:pt idx="34">
                  <c:v>145.84</c:v>
                </c:pt>
                <c:pt idx="35">
                  <c:v>146.6</c:v>
                </c:pt>
                <c:pt idx="36">
                  <c:v>147.36</c:v>
                </c:pt>
                <c:pt idx="37">
                  <c:v>148.12</c:v>
                </c:pt>
                <c:pt idx="38">
                  <c:v>148.88</c:v>
                </c:pt>
                <c:pt idx="39">
                  <c:v>149.64</c:v>
                </c:pt>
                <c:pt idx="40">
                  <c:v>150.4</c:v>
                </c:pt>
                <c:pt idx="41">
                  <c:v>151.16</c:v>
                </c:pt>
                <c:pt idx="42">
                  <c:v>151.92</c:v>
                </c:pt>
                <c:pt idx="43">
                  <c:v>152.68</c:v>
                </c:pt>
                <c:pt idx="44">
                  <c:v>153.44</c:v>
                </c:pt>
                <c:pt idx="45">
                  <c:v>154.2</c:v>
                </c:pt>
                <c:pt idx="46">
                  <c:v>154.95999999999998</c:v>
                </c:pt>
                <c:pt idx="47">
                  <c:v>155.72</c:v>
                </c:pt>
                <c:pt idx="48">
                  <c:v>156.48</c:v>
                </c:pt>
                <c:pt idx="49">
                  <c:v>157.24</c:v>
                </c:pt>
                <c:pt idx="50">
                  <c:v>158</c:v>
                </c:pt>
                <c:pt idx="51">
                  <c:v>158.76</c:v>
                </c:pt>
                <c:pt idx="52">
                  <c:v>159.51999999999998</c:v>
                </c:pt>
                <c:pt idx="53">
                  <c:v>160.28</c:v>
                </c:pt>
                <c:pt idx="54">
                  <c:v>161.04</c:v>
                </c:pt>
                <c:pt idx="55">
                  <c:v>161.8</c:v>
                </c:pt>
                <c:pt idx="56">
                  <c:v>162.56</c:v>
                </c:pt>
                <c:pt idx="57">
                  <c:v>163.32</c:v>
                </c:pt>
                <c:pt idx="58">
                  <c:v>164.07999999999998</c:v>
                </c:pt>
                <c:pt idx="59">
                  <c:v>164.84</c:v>
                </c:pt>
                <c:pt idx="60">
                  <c:v>165.6</c:v>
                </c:pt>
                <c:pt idx="61">
                  <c:v>166.35999999999999</c:v>
                </c:pt>
                <c:pt idx="62">
                  <c:v>167.12</c:v>
                </c:pt>
                <c:pt idx="63">
                  <c:v>167.88</c:v>
                </c:pt>
                <c:pt idx="64">
                  <c:v>168.64</c:v>
                </c:pt>
                <c:pt idx="65">
                  <c:v>169.4</c:v>
                </c:pt>
                <c:pt idx="66">
                  <c:v>170.16</c:v>
                </c:pt>
                <c:pt idx="67">
                  <c:v>170.92000000000002</c:v>
                </c:pt>
                <c:pt idx="68">
                  <c:v>171.68</c:v>
                </c:pt>
                <c:pt idx="69">
                  <c:v>172.44</c:v>
                </c:pt>
                <c:pt idx="70">
                  <c:v>173.2</c:v>
                </c:pt>
                <c:pt idx="71">
                  <c:v>173.95999999999998</c:v>
                </c:pt>
                <c:pt idx="72">
                  <c:v>174.72</c:v>
                </c:pt>
                <c:pt idx="73">
                  <c:v>175.48</c:v>
                </c:pt>
                <c:pt idx="74">
                  <c:v>176.24</c:v>
                </c:pt>
                <c:pt idx="75">
                  <c:v>177</c:v>
                </c:pt>
                <c:pt idx="76">
                  <c:v>177.76</c:v>
                </c:pt>
                <c:pt idx="77">
                  <c:v>178.51999999999998</c:v>
                </c:pt>
                <c:pt idx="78">
                  <c:v>179.28</c:v>
                </c:pt>
                <c:pt idx="79">
                  <c:v>180.04</c:v>
                </c:pt>
                <c:pt idx="80">
                  <c:v>180.8</c:v>
                </c:pt>
                <c:pt idx="81">
                  <c:v>182.06</c:v>
                </c:pt>
                <c:pt idx="82">
                  <c:v>183.32</c:v>
                </c:pt>
                <c:pt idx="83">
                  <c:v>184.58</c:v>
                </c:pt>
                <c:pt idx="84">
                  <c:v>185.84</c:v>
                </c:pt>
                <c:pt idx="85">
                  <c:v>187.1</c:v>
                </c:pt>
                <c:pt idx="86">
                  <c:v>188.36</c:v>
                </c:pt>
                <c:pt idx="87">
                  <c:v>189.62</c:v>
                </c:pt>
                <c:pt idx="88">
                  <c:v>190.88</c:v>
                </c:pt>
                <c:pt idx="89">
                  <c:v>192.14</c:v>
                </c:pt>
                <c:pt idx="90">
                  <c:v>193.39999999999998</c:v>
                </c:pt>
                <c:pt idx="91">
                  <c:v>194.66</c:v>
                </c:pt>
                <c:pt idx="92">
                  <c:v>195.92</c:v>
                </c:pt>
                <c:pt idx="93">
                  <c:v>197.18</c:v>
                </c:pt>
                <c:pt idx="94">
                  <c:v>198.44</c:v>
                </c:pt>
                <c:pt idx="95">
                  <c:v>199.7</c:v>
                </c:pt>
                <c:pt idx="96">
                  <c:v>200.95999999999998</c:v>
                </c:pt>
                <c:pt idx="97">
                  <c:v>202.21999999999997</c:v>
                </c:pt>
                <c:pt idx="98">
                  <c:v>203.48000000000002</c:v>
                </c:pt>
                <c:pt idx="99">
                  <c:v>204.74</c:v>
                </c:pt>
                <c:pt idx="100">
                  <c:v>206</c:v>
                </c:pt>
                <c:pt idx="101">
                  <c:v>207.26</c:v>
                </c:pt>
                <c:pt idx="102">
                  <c:v>208.51999999999998</c:v>
                </c:pt>
                <c:pt idx="103">
                  <c:v>209.78</c:v>
                </c:pt>
                <c:pt idx="104">
                  <c:v>211.04</c:v>
                </c:pt>
                <c:pt idx="105">
                  <c:v>212.3</c:v>
                </c:pt>
                <c:pt idx="106">
                  <c:v>213.56</c:v>
                </c:pt>
                <c:pt idx="107">
                  <c:v>214.82</c:v>
                </c:pt>
                <c:pt idx="108">
                  <c:v>216.07999999999998</c:v>
                </c:pt>
                <c:pt idx="109">
                  <c:v>217.34</c:v>
                </c:pt>
                <c:pt idx="110">
                  <c:v>218.6</c:v>
                </c:pt>
                <c:pt idx="111">
                  <c:v>219.86</c:v>
                </c:pt>
                <c:pt idx="112">
                  <c:v>221.12</c:v>
                </c:pt>
                <c:pt idx="113">
                  <c:v>222.38</c:v>
                </c:pt>
                <c:pt idx="114">
                  <c:v>223.64</c:v>
                </c:pt>
                <c:pt idx="115">
                  <c:v>224.89999999999998</c:v>
                </c:pt>
                <c:pt idx="116">
                  <c:v>226.16</c:v>
                </c:pt>
                <c:pt idx="117">
                  <c:v>227.42</c:v>
                </c:pt>
                <c:pt idx="118">
                  <c:v>228.68</c:v>
                </c:pt>
                <c:pt idx="119">
                  <c:v>229.94</c:v>
                </c:pt>
                <c:pt idx="120">
                  <c:v>231.2</c:v>
                </c:pt>
                <c:pt idx="121">
                  <c:v>232.45999999999998</c:v>
                </c:pt>
                <c:pt idx="122">
                  <c:v>233.71999999999997</c:v>
                </c:pt>
                <c:pt idx="123">
                  <c:v>234.98000000000002</c:v>
                </c:pt>
                <c:pt idx="124">
                  <c:v>236.24</c:v>
                </c:pt>
                <c:pt idx="125">
                  <c:v>237.5</c:v>
                </c:pt>
                <c:pt idx="126">
                  <c:v>238.76</c:v>
                </c:pt>
                <c:pt idx="127">
                  <c:v>240.01999999999998</c:v>
                </c:pt>
                <c:pt idx="128">
                  <c:v>241.28</c:v>
                </c:pt>
                <c:pt idx="129">
                  <c:v>242.54</c:v>
                </c:pt>
                <c:pt idx="130">
                  <c:v>243.8</c:v>
                </c:pt>
                <c:pt idx="131">
                  <c:v>245.06</c:v>
                </c:pt>
                <c:pt idx="132">
                  <c:v>246.32</c:v>
                </c:pt>
                <c:pt idx="133">
                  <c:v>247.57999999999998</c:v>
                </c:pt>
                <c:pt idx="134">
                  <c:v>248.84</c:v>
                </c:pt>
                <c:pt idx="135">
                  <c:v>250.1</c:v>
                </c:pt>
                <c:pt idx="136">
                  <c:v>251.36</c:v>
                </c:pt>
                <c:pt idx="137">
                  <c:v>252.62</c:v>
                </c:pt>
                <c:pt idx="138">
                  <c:v>253.88</c:v>
                </c:pt>
                <c:pt idx="139">
                  <c:v>255.14</c:v>
                </c:pt>
                <c:pt idx="140">
                  <c:v>256.4</c:v>
                </c:pt>
                <c:pt idx="141">
                  <c:v>257.65999999999997</c:v>
                </c:pt>
                <c:pt idx="142">
                  <c:v>258.91999999999996</c:v>
                </c:pt>
                <c:pt idx="143">
                  <c:v>260.18</c:v>
                </c:pt>
                <c:pt idx="144">
                  <c:v>261.44</c:v>
                </c:pt>
                <c:pt idx="145">
                  <c:v>262.7</c:v>
                </c:pt>
                <c:pt idx="146">
                  <c:v>263.96</c:v>
                </c:pt>
                <c:pt idx="147">
                  <c:v>265.21999999999997</c:v>
                </c:pt>
                <c:pt idx="148">
                  <c:v>266.48</c:v>
                </c:pt>
                <c:pt idx="149">
                  <c:v>267.74</c:v>
                </c:pt>
                <c:pt idx="150">
                  <c:v>269</c:v>
                </c:pt>
              </c:numCache>
            </c:numRef>
          </c:yVal>
          <c:smooth val="1"/>
        </c:ser>
        <c:axId val="6463072"/>
        <c:axId val="58167649"/>
      </c:scatterChart>
      <c:valAx>
        <c:axId val="64630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8167649"/>
        <c:crosses val="autoZero"/>
        <c:crossBetween val="midCat"/>
        <c:dispUnits/>
        <c:minorUnit val="50"/>
      </c:valAx>
      <c:valAx>
        <c:axId val="58167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30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78975"/>
          <c:w val="0.1257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</xdr:row>
      <xdr:rowOff>123825</xdr:rowOff>
    </xdr:from>
    <xdr:to>
      <xdr:col>13</xdr:col>
      <xdr:colOff>76200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3829050" y="390525"/>
        <a:ext cx="55340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552450</xdr:colOff>
      <xdr:row>11</xdr:row>
      <xdr:rowOff>66675</xdr:rowOff>
    </xdr:from>
    <xdr:ext cx="857250" cy="314325"/>
    <xdr:sp>
      <xdr:nvSpPr>
        <xdr:cNvPr id="2" name="Text Box 2"/>
        <xdr:cNvSpPr txBox="1">
          <a:spLocks noChangeArrowheads="1"/>
        </xdr:cNvSpPr>
      </xdr:nvSpPr>
      <xdr:spPr>
        <a:xfrm>
          <a:off x="1162050" y="1990725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1400175</xdr:colOff>
      <xdr:row>11</xdr:row>
      <xdr:rowOff>47625</xdr:rowOff>
    </xdr:from>
    <xdr:to>
      <xdr:col>2</xdr:col>
      <xdr:colOff>247650</xdr:colOff>
      <xdr:row>13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2009775" y="1971675"/>
          <a:ext cx="6572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76200</xdr:colOff>
      <xdr:row>25</xdr:row>
      <xdr:rowOff>76200</xdr:rowOff>
    </xdr:from>
    <xdr:ext cx="847725" cy="314325"/>
    <xdr:sp>
      <xdr:nvSpPr>
        <xdr:cNvPr id="4" name="Text Box 4"/>
        <xdr:cNvSpPr txBox="1">
          <a:spLocks noChangeArrowheads="1"/>
        </xdr:cNvSpPr>
      </xdr:nvSpPr>
      <xdr:spPr>
        <a:xfrm>
          <a:off x="685800" y="4352925"/>
          <a:ext cx="8477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appear here</a:t>
          </a:r>
        </a:p>
      </xdr:txBody>
    </xdr:sp>
    <xdr:clientData/>
  </xdr:oneCellAnchor>
  <xdr:twoCellAnchor>
    <xdr:from>
      <xdr:col>1</xdr:col>
      <xdr:colOff>904875</xdr:colOff>
      <xdr:row>24</xdr:row>
      <xdr:rowOff>19050</xdr:rowOff>
    </xdr:from>
    <xdr:to>
      <xdr:col>1</xdr:col>
      <xdr:colOff>1743075</xdr:colOff>
      <xdr:row>25</xdr:row>
      <xdr:rowOff>85725</xdr:rowOff>
    </xdr:to>
    <xdr:sp>
      <xdr:nvSpPr>
        <xdr:cNvPr id="5" name="Line 5"/>
        <xdr:cNvSpPr>
          <a:spLocks/>
        </xdr:cNvSpPr>
      </xdr:nvSpPr>
      <xdr:spPr>
        <a:xfrm flipV="1">
          <a:off x="1514475" y="4124325"/>
          <a:ext cx="838200" cy="2381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914400</xdr:colOff>
      <xdr:row>17</xdr:row>
      <xdr:rowOff>142875</xdr:rowOff>
    </xdr:from>
    <xdr:to>
      <xdr:col>1</xdr:col>
      <xdr:colOff>1781175</xdr:colOff>
      <xdr:row>25</xdr:row>
      <xdr:rowOff>95250</xdr:rowOff>
    </xdr:to>
    <xdr:sp>
      <xdr:nvSpPr>
        <xdr:cNvPr id="6" name="Line 6"/>
        <xdr:cNvSpPr>
          <a:spLocks/>
        </xdr:cNvSpPr>
      </xdr:nvSpPr>
      <xdr:spPr>
        <a:xfrm flipV="1">
          <a:off x="1524000" y="3067050"/>
          <a:ext cx="866775" cy="13049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38100</xdr:colOff>
      <xdr:row>25</xdr:row>
      <xdr:rowOff>104775</xdr:rowOff>
    </xdr:from>
    <xdr:ext cx="857250" cy="314325"/>
    <xdr:sp>
      <xdr:nvSpPr>
        <xdr:cNvPr id="7" name="Text Box 7"/>
        <xdr:cNvSpPr txBox="1">
          <a:spLocks noChangeArrowheads="1"/>
        </xdr:cNvSpPr>
      </xdr:nvSpPr>
      <xdr:spPr>
        <a:xfrm>
          <a:off x="3228975" y="4381500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Breakeven appears here</a:t>
          </a:r>
        </a:p>
      </xdr:txBody>
    </xdr:sp>
    <xdr:clientData/>
  </xdr:oneCellAnchor>
  <xdr:twoCellAnchor>
    <xdr:from>
      <xdr:col>4</xdr:col>
      <xdr:colOff>304800</xdr:colOff>
      <xdr:row>25</xdr:row>
      <xdr:rowOff>133350</xdr:rowOff>
    </xdr:from>
    <xdr:to>
      <xdr:col>6</xdr:col>
      <xdr:colOff>28575</xdr:colOff>
      <xdr:row>26</xdr:row>
      <xdr:rowOff>76200</xdr:rowOff>
    </xdr:to>
    <xdr:sp>
      <xdr:nvSpPr>
        <xdr:cNvPr id="8" name="Line 8"/>
        <xdr:cNvSpPr>
          <a:spLocks/>
        </xdr:cNvSpPr>
      </xdr:nvSpPr>
      <xdr:spPr>
        <a:xfrm flipV="1">
          <a:off x="4105275" y="4410075"/>
          <a:ext cx="942975" cy="104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571500</xdr:colOff>
      <xdr:row>0</xdr:row>
      <xdr:rowOff>9525</xdr:rowOff>
    </xdr:from>
    <xdr:to>
      <xdr:col>1</xdr:col>
      <xdr:colOff>542925</xdr:colOff>
      <xdr:row>1</xdr:row>
      <xdr:rowOff>104775</xdr:rowOff>
    </xdr:to>
    <xdr:pic>
      <xdr:nvPicPr>
        <xdr:cNvPr id="9" name="Picture 9" descr="A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9525"/>
          <a:ext cx="581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9525</xdr:rowOff>
    </xdr:from>
    <xdr:to>
      <xdr:col>13</xdr:col>
      <xdr:colOff>76200</xdr:colOff>
      <xdr:row>35</xdr:row>
      <xdr:rowOff>47625</xdr:rowOff>
    </xdr:to>
    <xdr:graphicFrame>
      <xdr:nvGraphicFramePr>
        <xdr:cNvPr id="1" name="Chart 2"/>
        <xdr:cNvGraphicFramePr/>
      </xdr:nvGraphicFramePr>
      <xdr:xfrm>
        <a:off x="3552825" y="438150"/>
        <a:ext cx="55340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542925</xdr:colOff>
      <xdr:row>11</xdr:row>
      <xdr:rowOff>66675</xdr:rowOff>
    </xdr:from>
    <xdr:ext cx="857250" cy="314325"/>
    <xdr:sp>
      <xdr:nvSpPr>
        <xdr:cNvPr id="2" name="Text Box 3"/>
        <xdr:cNvSpPr txBox="1">
          <a:spLocks noChangeArrowheads="1"/>
        </xdr:cNvSpPr>
      </xdr:nvSpPr>
      <xdr:spPr>
        <a:xfrm>
          <a:off x="895350" y="1981200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Input variables here</a:t>
          </a:r>
        </a:p>
      </xdr:txBody>
    </xdr:sp>
    <xdr:clientData/>
  </xdr:oneCellAnchor>
  <xdr:twoCellAnchor>
    <xdr:from>
      <xdr:col>1</xdr:col>
      <xdr:colOff>1419225</xdr:colOff>
      <xdr:row>11</xdr:row>
      <xdr:rowOff>47625</xdr:rowOff>
    </xdr:from>
    <xdr:to>
      <xdr:col>2</xdr:col>
      <xdr:colOff>266700</xdr:colOff>
      <xdr:row>13</xdr:row>
      <xdr:rowOff>38100</xdr:rowOff>
    </xdr:to>
    <xdr:sp>
      <xdr:nvSpPr>
        <xdr:cNvPr id="3" name="Line 4"/>
        <xdr:cNvSpPr>
          <a:spLocks/>
        </xdr:cNvSpPr>
      </xdr:nvSpPr>
      <xdr:spPr>
        <a:xfrm flipV="1">
          <a:off x="1771650" y="1962150"/>
          <a:ext cx="733425" cy="314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923925</xdr:colOff>
      <xdr:row>28</xdr:row>
      <xdr:rowOff>66675</xdr:rowOff>
    </xdr:from>
    <xdr:ext cx="857250" cy="314325"/>
    <xdr:sp>
      <xdr:nvSpPr>
        <xdr:cNvPr id="4" name="Text Box 5"/>
        <xdr:cNvSpPr txBox="1">
          <a:spLocks noChangeArrowheads="1"/>
        </xdr:cNvSpPr>
      </xdr:nvSpPr>
      <xdr:spPr>
        <a:xfrm>
          <a:off x="1276350" y="4819650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appear here</a:t>
          </a:r>
        </a:p>
      </xdr:txBody>
    </xdr:sp>
    <xdr:clientData/>
  </xdr:oneCellAnchor>
  <xdr:twoCellAnchor>
    <xdr:from>
      <xdr:col>1</xdr:col>
      <xdr:colOff>1695450</xdr:colOff>
      <xdr:row>26</xdr:row>
      <xdr:rowOff>28575</xdr:rowOff>
    </xdr:from>
    <xdr:to>
      <xdr:col>2</xdr:col>
      <xdr:colOff>247650</xdr:colOff>
      <xdr:row>28</xdr:row>
      <xdr:rowOff>57150</xdr:rowOff>
    </xdr:to>
    <xdr:sp>
      <xdr:nvSpPr>
        <xdr:cNvPr id="5" name="Line 6"/>
        <xdr:cNvSpPr>
          <a:spLocks/>
        </xdr:cNvSpPr>
      </xdr:nvSpPr>
      <xdr:spPr>
        <a:xfrm flipV="1">
          <a:off x="2047875" y="4448175"/>
          <a:ext cx="438150" cy="3619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1695450</xdr:colOff>
      <xdr:row>18</xdr:row>
      <xdr:rowOff>57150</xdr:rowOff>
    </xdr:from>
    <xdr:to>
      <xdr:col>2</xdr:col>
      <xdr:colOff>57150</xdr:colOff>
      <xdr:row>28</xdr:row>
      <xdr:rowOff>57150</xdr:rowOff>
    </xdr:to>
    <xdr:sp>
      <xdr:nvSpPr>
        <xdr:cNvPr id="6" name="Line 7"/>
        <xdr:cNvSpPr>
          <a:spLocks/>
        </xdr:cNvSpPr>
      </xdr:nvSpPr>
      <xdr:spPr>
        <a:xfrm flipV="1">
          <a:off x="2047875" y="3133725"/>
          <a:ext cx="247650" cy="1676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38100</xdr:colOff>
      <xdr:row>28</xdr:row>
      <xdr:rowOff>104775</xdr:rowOff>
    </xdr:from>
    <xdr:ext cx="857250" cy="314325"/>
    <xdr:sp>
      <xdr:nvSpPr>
        <xdr:cNvPr id="7" name="Text Box 8"/>
        <xdr:cNvSpPr txBox="1">
          <a:spLocks noChangeArrowheads="1"/>
        </xdr:cNvSpPr>
      </xdr:nvSpPr>
      <xdr:spPr>
        <a:xfrm>
          <a:off x="3048000" y="4857750"/>
          <a:ext cx="857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Breakeven appears here</a:t>
          </a:r>
        </a:p>
      </xdr:txBody>
    </xdr:sp>
    <xdr:clientData/>
  </xdr:oneCellAnchor>
  <xdr:twoCellAnchor>
    <xdr:from>
      <xdr:col>4</xdr:col>
      <xdr:colOff>304800</xdr:colOff>
      <xdr:row>28</xdr:row>
      <xdr:rowOff>142875</xdr:rowOff>
    </xdr:from>
    <xdr:to>
      <xdr:col>6</xdr:col>
      <xdr:colOff>142875</xdr:colOff>
      <xdr:row>30</xdr:row>
      <xdr:rowOff>104775</xdr:rowOff>
    </xdr:to>
    <xdr:sp>
      <xdr:nvSpPr>
        <xdr:cNvPr id="8" name="Line 9"/>
        <xdr:cNvSpPr>
          <a:spLocks/>
        </xdr:cNvSpPr>
      </xdr:nvSpPr>
      <xdr:spPr>
        <a:xfrm flipV="1">
          <a:off x="3829050" y="4895850"/>
          <a:ext cx="1057275" cy="2857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9525</xdr:rowOff>
    </xdr:from>
    <xdr:to>
      <xdr:col>1</xdr:col>
      <xdr:colOff>542925</xdr:colOff>
      <xdr:row>1</xdr:row>
      <xdr:rowOff>104775</xdr:rowOff>
    </xdr:to>
    <xdr:pic>
      <xdr:nvPicPr>
        <xdr:cNvPr id="9" name="Picture 10" descr="A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9525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4"/>
  <sheetViews>
    <sheetView zoomScalePageLayoutView="0" workbookViewId="0" topLeftCell="A13">
      <selection activeCell="B29" sqref="B29:C29"/>
    </sheetView>
  </sheetViews>
  <sheetFormatPr defaultColWidth="9.140625" defaultRowHeight="12.75"/>
  <cols>
    <col min="2" max="2" width="27.140625" style="0" customWidth="1"/>
    <col min="3" max="3" width="11.57421875" style="0" bestFit="1" customWidth="1"/>
  </cols>
  <sheetData>
    <row r="1" spans="2:13" ht="21" customHeight="1">
      <c r="B1" s="86" t="s">
        <v>22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3" ht="13.5" thickBot="1"/>
    <row r="4" spans="2:3" ht="13.5" thickBot="1">
      <c r="B4" s="84" t="s">
        <v>14</v>
      </c>
      <c r="C4" s="85"/>
    </row>
    <row r="5" spans="2:3" ht="13.5" thickTop="1">
      <c r="B5" s="3" t="s">
        <v>0</v>
      </c>
      <c r="C5" s="9">
        <v>118</v>
      </c>
    </row>
    <row r="6" spans="2:3" ht="12.75">
      <c r="B6" s="3" t="s">
        <v>1</v>
      </c>
      <c r="C6" s="9">
        <v>1</v>
      </c>
    </row>
    <row r="7" spans="2:3" ht="12.75">
      <c r="B7" s="3" t="s">
        <v>16</v>
      </c>
      <c r="C7" s="10">
        <v>35.99</v>
      </c>
    </row>
    <row r="8" spans="2:3" ht="12.75">
      <c r="B8" s="3" t="s">
        <v>17</v>
      </c>
      <c r="C8" s="18">
        <v>0.07</v>
      </c>
    </row>
    <row r="9" spans="2:3" ht="12.75">
      <c r="B9" s="3" t="s">
        <v>2</v>
      </c>
      <c r="C9" s="10">
        <v>1.95</v>
      </c>
    </row>
    <row r="10" spans="2:6" ht="12.75">
      <c r="B10" s="3" t="s">
        <v>3</v>
      </c>
      <c r="C10" s="11">
        <v>0.405</v>
      </c>
      <c r="F10" s="1"/>
    </row>
    <row r="11" spans="2:3" ht="13.5" thickBot="1">
      <c r="B11" s="5" t="s">
        <v>9</v>
      </c>
      <c r="C11" s="12">
        <v>25</v>
      </c>
    </row>
    <row r="12" ht="12.75">
      <c r="C12" s="2"/>
    </row>
    <row r="14" ht="13.5" thickBot="1"/>
    <row r="15" spans="2:3" ht="13.5" thickBot="1">
      <c r="B15" s="84" t="s">
        <v>15</v>
      </c>
      <c r="C15" s="85"/>
    </row>
    <row r="16" spans="2:3" ht="13.5" thickTop="1">
      <c r="B16" s="3"/>
      <c r="C16" s="4"/>
    </row>
    <row r="17" spans="2:3" ht="12.75">
      <c r="B17" s="82" t="s">
        <v>4</v>
      </c>
      <c r="C17" s="83"/>
    </row>
    <row r="18" spans="2:3" ht="12.75">
      <c r="B18" s="3" t="s">
        <v>8</v>
      </c>
      <c r="C18" s="13">
        <f>C5*C10</f>
        <v>47.790000000000006</v>
      </c>
    </row>
    <row r="19" spans="2:3" ht="13.5" thickBot="1">
      <c r="B19" s="7"/>
      <c r="C19" s="8"/>
    </row>
    <row r="20" spans="2:3" ht="13.5" thickTop="1">
      <c r="B20" s="82" t="s">
        <v>5</v>
      </c>
      <c r="C20" s="83"/>
    </row>
    <row r="21" spans="2:3" ht="12.75">
      <c r="B21" s="3" t="s">
        <v>6</v>
      </c>
      <c r="C21" s="14">
        <f>C6*C7</f>
        <v>35.99</v>
      </c>
    </row>
    <row r="22" spans="2:3" ht="12.75">
      <c r="B22" s="3" t="s">
        <v>18</v>
      </c>
      <c r="C22" s="14">
        <f>SUM(C21*C8)</f>
        <v>2.5193000000000003</v>
      </c>
    </row>
    <row r="23" spans="2:3" ht="15">
      <c r="B23" s="3" t="s">
        <v>7</v>
      </c>
      <c r="C23" s="15">
        <f>C5/C11*C9</f>
        <v>9.203999999999999</v>
      </c>
    </row>
    <row r="24" spans="2:3" ht="12.75">
      <c r="B24" s="3" t="s">
        <v>10</v>
      </c>
      <c r="C24" s="13">
        <f>SUM(C21:C23)</f>
        <v>47.713300000000004</v>
      </c>
    </row>
    <row r="25" spans="2:3" ht="13.5" thickBot="1">
      <c r="B25" s="5"/>
      <c r="C25" s="6"/>
    </row>
    <row r="26" ht="12.75">
      <c r="C26" s="2"/>
    </row>
    <row r="27" ht="12.75">
      <c r="C27" s="2"/>
    </row>
    <row r="28" ht="13.5" thickBot="1">
      <c r="C28" s="2"/>
    </row>
    <row r="29" spans="2:3" ht="13.5" thickBot="1">
      <c r="B29" s="84" t="s">
        <v>32</v>
      </c>
      <c r="C29" s="85"/>
    </row>
    <row r="30" spans="2:3" ht="13.5" thickTop="1">
      <c r="B30" s="3" t="s">
        <v>19</v>
      </c>
      <c r="C30" s="16">
        <v>32.99</v>
      </c>
    </row>
    <row r="31" spans="2:3" ht="12.75">
      <c r="B31" s="3" t="s">
        <v>20</v>
      </c>
      <c r="C31" s="16">
        <v>35.99</v>
      </c>
    </row>
    <row r="32" spans="2:3" ht="13.5" thickBot="1">
      <c r="B32" s="5" t="s">
        <v>21</v>
      </c>
      <c r="C32" s="17">
        <v>37.99</v>
      </c>
    </row>
    <row r="33" ht="13.5" thickBot="1"/>
    <row r="34" spans="2:13" ht="13.5" thickBot="1">
      <c r="B34" s="49" t="s">
        <v>31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8"/>
    </row>
  </sheetData>
  <sheetProtection/>
  <mergeCells count="6">
    <mergeCell ref="B20:C20"/>
    <mergeCell ref="B29:C29"/>
    <mergeCell ref="B1:M1"/>
    <mergeCell ref="B4:C4"/>
    <mergeCell ref="B15:C15"/>
    <mergeCell ref="B17:C17"/>
  </mergeCells>
  <printOptions/>
  <pageMargins left="0.75" right="0.75" top="1" bottom="1" header="0.5" footer="0.5"/>
  <pageSetup orientation="portrait" paperSize="9"/>
  <drawing r:id="rId3"/>
  <legacyDrawing r:id="rId2"/>
  <oleObjects>
    <oleObject progId="Word.Document.8" shapeId="103298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M46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1" max="1" width="5.28125" style="0" customWidth="1"/>
    <col min="2" max="2" width="28.28125" style="0" customWidth="1"/>
    <col min="3" max="3" width="11.57421875" style="0" bestFit="1" customWidth="1"/>
    <col min="4" max="4" width="7.7109375" style="0" customWidth="1"/>
  </cols>
  <sheetData>
    <row r="1" spans="2:13" ht="21" customHeight="1">
      <c r="B1" s="86" t="s">
        <v>22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3" ht="13.5" thickBot="1"/>
    <row r="4" spans="2:3" ht="13.5" thickBot="1">
      <c r="B4" s="87" t="s">
        <v>14</v>
      </c>
      <c r="C4" s="88"/>
    </row>
    <row r="5" spans="2:3" ht="12.75">
      <c r="B5" s="74" t="s">
        <v>0</v>
      </c>
      <c r="C5" s="75">
        <v>750</v>
      </c>
    </row>
    <row r="6" spans="2:3" ht="12.75">
      <c r="B6" s="3" t="s">
        <v>1</v>
      </c>
      <c r="C6" s="9">
        <v>2</v>
      </c>
    </row>
    <row r="7" spans="2:3" ht="12.75">
      <c r="B7" s="3" t="s">
        <v>16</v>
      </c>
      <c r="C7" s="65">
        <v>60</v>
      </c>
    </row>
    <row r="8" spans="2:3" ht="12.75">
      <c r="B8" s="3" t="s">
        <v>17</v>
      </c>
      <c r="C8" s="68">
        <v>0</v>
      </c>
    </row>
    <row r="9" spans="2:3" ht="12.75">
      <c r="B9" s="3" t="s">
        <v>34</v>
      </c>
      <c r="C9" s="66">
        <v>3.8</v>
      </c>
    </row>
    <row r="10" spans="2:6" ht="12.75">
      <c r="B10" s="3" t="s">
        <v>3</v>
      </c>
      <c r="C10" s="76">
        <v>0.58</v>
      </c>
      <c r="F10" s="1"/>
    </row>
    <row r="11" spans="2:3" ht="13.5" thickBot="1">
      <c r="B11" s="5" t="s">
        <v>35</v>
      </c>
      <c r="C11" s="67">
        <v>25</v>
      </c>
    </row>
    <row r="12" ht="12.75">
      <c r="C12" s="2"/>
    </row>
    <row r="14" ht="13.5" thickBot="1"/>
    <row r="15" spans="2:3" ht="13.5" thickBot="1">
      <c r="B15" s="84" t="s">
        <v>15</v>
      </c>
      <c r="C15" s="85"/>
    </row>
    <row r="16" spans="2:3" ht="13.5" thickTop="1">
      <c r="B16" s="3"/>
      <c r="C16" s="4"/>
    </row>
    <row r="17" spans="2:3" ht="12.75">
      <c r="B17" s="82" t="s">
        <v>4</v>
      </c>
      <c r="C17" s="83"/>
    </row>
    <row r="18" spans="2:3" ht="12.75">
      <c r="B18" s="3" t="s">
        <v>33</v>
      </c>
      <c r="C18" s="73">
        <f>C5*C10</f>
        <v>434.99999999999994</v>
      </c>
    </row>
    <row r="19" spans="2:3" ht="13.5" thickBot="1">
      <c r="B19" s="7"/>
      <c r="C19" s="8"/>
    </row>
    <row r="20" spans="2:3" ht="13.5" thickTop="1">
      <c r="B20" s="82" t="s">
        <v>5</v>
      </c>
      <c r="C20" s="83"/>
    </row>
    <row r="21" spans="2:3" ht="12.75">
      <c r="B21" s="3" t="s">
        <v>6</v>
      </c>
      <c r="C21" s="69">
        <f>C6*C7</f>
        <v>120</v>
      </c>
    </row>
    <row r="22" spans="2:3" ht="12.75">
      <c r="B22" s="3" t="s">
        <v>36</v>
      </c>
      <c r="C22" s="70">
        <v>221</v>
      </c>
    </row>
    <row r="23" spans="2:3" ht="12.75">
      <c r="B23" s="3" t="s">
        <v>45</v>
      </c>
      <c r="C23" s="69">
        <v>0</v>
      </c>
    </row>
    <row r="24" spans="2:3" ht="12.75">
      <c r="B24" s="3" t="s">
        <v>18</v>
      </c>
      <c r="C24" s="69">
        <f>SUM(C21+C23)*C8</f>
        <v>0</v>
      </c>
    </row>
    <row r="25" spans="2:3" ht="15">
      <c r="B25" s="3" t="s">
        <v>7</v>
      </c>
      <c r="C25" s="71">
        <f>C5/C11*C9</f>
        <v>114</v>
      </c>
    </row>
    <row r="26" spans="2:3" ht="12.75">
      <c r="B26" s="3" t="s">
        <v>10</v>
      </c>
      <c r="C26" s="72">
        <f>SUM(C21+C23+C24+C25)</f>
        <v>234</v>
      </c>
    </row>
    <row r="27" spans="2:3" ht="12.75">
      <c r="B27" s="3"/>
      <c r="C27" s="72"/>
    </row>
    <row r="28" spans="2:3" ht="13.5" thickBot="1">
      <c r="B28" s="50" t="s">
        <v>37</v>
      </c>
      <c r="C28" s="77">
        <f>SUM(C26/C5)</f>
        <v>0.312</v>
      </c>
    </row>
    <row r="29" ht="12.75">
      <c r="C29" s="2"/>
    </row>
    <row r="30" ht="12.75">
      <c r="C30" s="2"/>
    </row>
    <row r="31" ht="13.5" thickBot="1">
      <c r="C31" s="2"/>
    </row>
    <row r="32" spans="2:3" ht="13.5" thickBot="1">
      <c r="B32" s="87" t="s">
        <v>43</v>
      </c>
      <c r="C32" s="88"/>
    </row>
    <row r="33" spans="2:3" ht="12.75">
      <c r="B33" s="51" t="s">
        <v>19</v>
      </c>
      <c r="C33" s="78" t="s">
        <v>49</v>
      </c>
    </row>
    <row r="34" spans="2:3" ht="12.75">
      <c r="B34" s="52" t="s">
        <v>20</v>
      </c>
      <c r="C34" s="79" t="s">
        <v>49</v>
      </c>
    </row>
    <row r="35" spans="2:3" ht="13.5" thickBot="1">
      <c r="B35" s="53" t="s">
        <v>21</v>
      </c>
      <c r="C35" s="80" t="s">
        <v>49</v>
      </c>
    </row>
    <row r="36" ht="13.5" thickBot="1"/>
    <row r="37" spans="2:13" ht="13.5" thickBot="1">
      <c r="B37" s="54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</row>
    <row r="38" ht="12.75">
      <c r="B38" s="81" t="s">
        <v>53</v>
      </c>
    </row>
    <row r="39" ht="12.75">
      <c r="B39" t="s">
        <v>50</v>
      </c>
    </row>
    <row r="40" ht="12.75">
      <c r="B40" t="s">
        <v>51</v>
      </c>
    </row>
    <row r="41" ht="12.75">
      <c r="B41" t="s">
        <v>52</v>
      </c>
    </row>
    <row r="43" ht="12.75">
      <c r="B43" s="81" t="s">
        <v>54</v>
      </c>
    </row>
    <row r="44" ht="12.75">
      <c r="B44" t="s">
        <v>55</v>
      </c>
    </row>
    <row r="45" ht="12.75">
      <c r="B45" t="s">
        <v>57</v>
      </c>
    </row>
    <row r="46" ht="12.75">
      <c r="B46" t="s">
        <v>56</v>
      </c>
    </row>
  </sheetData>
  <sheetProtection/>
  <mergeCells count="6">
    <mergeCell ref="B32:C32"/>
    <mergeCell ref="B1:M1"/>
    <mergeCell ref="B17:C17"/>
    <mergeCell ref="B20:C20"/>
    <mergeCell ref="B4:C4"/>
    <mergeCell ref="B15:C15"/>
  </mergeCells>
  <printOptions/>
  <pageMargins left="0.75" right="0.75" top="1" bottom="1" header="0.5" footer="0.5"/>
  <pageSetup horizontalDpi="600" verticalDpi="600" orientation="landscape" scale="83" r:id="rId4"/>
  <drawing r:id="rId3"/>
  <legacyDrawing r:id="rId2"/>
  <oleObjects>
    <oleObject progId="Word.Document.8" shapeId="62529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="120" zoomScaleNormal="120" zoomScalePageLayoutView="0" workbookViewId="0" topLeftCell="A1">
      <selection activeCell="A31" sqref="A31"/>
    </sheetView>
  </sheetViews>
  <sheetFormatPr defaultColWidth="9.140625" defaultRowHeight="12.75"/>
  <sheetData>
    <row r="1" spans="1:13" ht="12.7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7.25" customHeight="1" thickBot="1">
      <c r="A2" s="4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41"/>
    </row>
    <row r="3" spans="1:13" ht="20.25">
      <c r="A3" s="20" t="s">
        <v>23</v>
      </c>
      <c r="B3" s="21"/>
      <c r="C3" s="21"/>
      <c r="D3" s="21"/>
      <c r="E3" s="21"/>
      <c r="F3" s="21"/>
      <c r="G3" s="21"/>
      <c r="H3" s="21"/>
      <c r="I3" s="22"/>
      <c r="J3" s="22"/>
      <c r="K3" s="22"/>
      <c r="L3" s="22"/>
      <c r="M3" s="23"/>
    </row>
    <row r="4" spans="1:13" ht="20.25">
      <c r="A4" s="24"/>
      <c r="B4" s="25"/>
      <c r="C4" s="25"/>
      <c r="D4" s="25"/>
      <c r="E4" s="25"/>
      <c r="F4" s="25"/>
      <c r="G4" s="25"/>
      <c r="H4" s="25"/>
      <c r="I4" s="26"/>
      <c r="J4" s="26"/>
      <c r="K4" s="26"/>
      <c r="L4" s="26"/>
      <c r="M4" s="27"/>
    </row>
    <row r="5" spans="1:13" ht="20.25">
      <c r="A5" s="28" t="s">
        <v>47</v>
      </c>
      <c r="B5" s="29"/>
      <c r="C5" s="29"/>
      <c r="D5" s="29"/>
      <c r="E5" s="29"/>
      <c r="F5" s="29"/>
      <c r="G5" s="29"/>
      <c r="H5" s="29"/>
      <c r="I5" s="30"/>
      <c r="J5" s="30"/>
      <c r="K5" s="30"/>
      <c r="L5" s="30"/>
      <c r="M5" s="31"/>
    </row>
    <row r="6" spans="1:13" ht="20.25">
      <c r="A6" s="28" t="s">
        <v>24</v>
      </c>
      <c r="B6" s="29"/>
      <c r="C6" s="29"/>
      <c r="D6" s="29"/>
      <c r="E6" s="29"/>
      <c r="F6" s="29"/>
      <c r="G6" s="29"/>
      <c r="H6" s="29"/>
      <c r="I6" s="30"/>
      <c r="J6" s="30"/>
      <c r="K6" s="30"/>
      <c r="L6" s="30"/>
      <c r="M6" s="31"/>
    </row>
    <row r="7" spans="1:13" ht="20.25">
      <c r="A7" s="28" t="s">
        <v>25</v>
      </c>
      <c r="B7" s="29"/>
      <c r="C7" s="29"/>
      <c r="D7" s="29"/>
      <c r="E7" s="29"/>
      <c r="F7" s="29"/>
      <c r="G7" s="29"/>
      <c r="H7" s="29"/>
      <c r="I7" s="30"/>
      <c r="J7" s="30"/>
      <c r="K7" s="30"/>
      <c r="L7" s="30"/>
      <c r="M7" s="31"/>
    </row>
    <row r="8" spans="1:13" ht="20.25">
      <c r="A8" s="28" t="s">
        <v>26</v>
      </c>
      <c r="B8" s="29"/>
      <c r="C8" s="29"/>
      <c r="D8" s="29"/>
      <c r="E8" s="29"/>
      <c r="F8" s="29"/>
      <c r="G8" s="29"/>
      <c r="H8" s="29"/>
      <c r="I8" s="30"/>
      <c r="J8" s="30"/>
      <c r="K8" s="30"/>
      <c r="L8" s="30"/>
      <c r="M8" s="31"/>
    </row>
    <row r="9" spans="1:13" ht="20.25">
      <c r="A9" s="28" t="s">
        <v>48</v>
      </c>
      <c r="B9" s="29"/>
      <c r="C9" s="29"/>
      <c r="D9" s="29"/>
      <c r="E9" s="29"/>
      <c r="F9" s="29"/>
      <c r="G9" s="29"/>
      <c r="H9" s="29"/>
      <c r="I9" s="30"/>
      <c r="J9" s="30"/>
      <c r="K9" s="30"/>
      <c r="L9" s="30"/>
      <c r="M9" s="31"/>
    </row>
    <row r="10" spans="1:13" ht="20.25">
      <c r="A10" s="28"/>
      <c r="B10" s="29"/>
      <c r="C10" s="29"/>
      <c r="D10" s="29"/>
      <c r="E10" s="29"/>
      <c r="F10" s="29"/>
      <c r="G10" s="29"/>
      <c r="H10" s="29"/>
      <c r="I10" s="30"/>
      <c r="J10" s="30"/>
      <c r="K10" s="30"/>
      <c r="L10" s="30"/>
      <c r="M10" s="31"/>
    </row>
    <row r="11" spans="1:13" ht="20.25">
      <c r="A11" s="28"/>
      <c r="B11" s="29"/>
      <c r="C11" s="29"/>
      <c r="D11" s="29"/>
      <c r="E11" s="29"/>
      <c r="F11" s="29"/>
      <c r="G11" s="29"/>
      <c r="H11" s="29"/>
      <c r="I11" s="30"/>
      <c r="J11" s="30"/>
      <c r="K11" s="30"/>
      <c r="L11" s="30"/>
      <c r="M11" s="31"/>
    </row>
    <row r="12" spans="1:13" ht="20.25">
      <c r="A12" s="28" t="s">
        <v>27</v>
      </c>
      <c r="B12" s="29"/>
      <c r="C12" s="29"/>
      <c r="D12" s="29"/>
      <c r="E12" s="29"/>
      <c r="F12" s="29"/>
      <c r="G12" s="29"/>
      <c r="H12" s="29"/>
      <c r="I12" s="30"/>
      <c r="J12" s="30"/>
      <c r="K12" s="30"/>
      <c r="L12" s="30"/>
      <c r="M12" s="31"/>
    </row>
    <row r="13" spans="1:13" ht="20.25">
      <c r="A13" s="28" t="s">
        <v>44</v>
      </c>
      <c r="B13" s="29"/>
      <c r="C13" s="29"/>
      <c r="D13" s="29"/>
      <c r="E13" s="29"/>
      <c r="F13" s="29"/>
      <c r="G13" s="29"/>
      <c r="H13" s="29"/>
      <c r="I13" s="30"/>
      <c r="J13" s="30"/>
      <c r="K13" s="30"/>
      <c r="L13" s="30"/>
      <c r="M13" s="31"/>
    </row>
    <row r="14" spans="1:13" ht="20.25">
      <c r="A14" s="28" t="s">
        <v>28</v>
      </c>
      <c r="B14" s="29"/>
      <c r="C14" s="29"/>
      <c r="D14" s="29"/>
      <c r="E14" s="29"/>
      <c r="F14" s="29"/>
      <c r="G14" s="29"/>
      <c r="H14" s="29"/>
      <c r="I14" s="30"/>
      <c r="J14" s="30"/>
      <c r="K14" s="30"/>
      <c r="L14" s="30"/>
      <c r="M14" s="31"/>
    </row>
    <row r="15" spans="1:13" ht="20.25">
      <c r="A15" s="28" t="s">
        <v>29</v>
      </c>
      <c r="B15" s="29"/>
      <c r="C15" s="29"/>
      <c r="D15" s="29"/>
      <c r="E15" s="29"/>
      <c r="F15" s="29"/>
      <c r="G15" s="29"/>
      <c r="H15" s="29"/>
      <c r="I15" s="30"/>
      <c r="J15" s="30"/>
      <c r="K15" s="30"/>
      <c r="L15" s="30"/>
      <c r="M15" s="31"/>
    </row>
    <row r="16" spans="1:13" ht="20.25">
      <c r="A16" s="28"/>
      <c r="B16" s="29"/>
      <c r="C16" s="29"/>
      <c r="D16" s="29"/>
      <c r="E16" s="29"/>
      <c r="F16" s="29"/>
      <c r="G16" s="29"/>
      <c r="H16" s="29"/>
      <c r="I16" s="30"/>
      <c r="J16" s="30"/>
      <c r="K16" s="30"/>
      <c r="L16" s="30"/>
      <c r="M16" s="31"/>
    </row>
    <row r="17" spans="1:13" ht="20.25">
      <c r="A17" s="32"/>
      <c r="B17" s="33"/>
      <c r="C17" s="33"/>
      <c r="D17" s="33"/>
      <c r="E17" s="33"/>
      <c r="F17" s="33"/>
      <c r="G17" s="33"/>
      <c r="H17" s="33"/>
      <c r="I17" s="34"/>
      <c r="J17" s="34"/>
      <c r="K17" s="34"/>
      <c r="L17" s="34"/>
      <c r="M17" s="35"/>
    </row>
    <row r="18" spans="1:13" ht="18.75" customHeight="1">
      <c r="A18" s="42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43"/>
    </row>
    <row r="19" spans="1:13" ht="12.75">
      <c r="A19" s="42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43"/>
    </row>
    <row r="20" spans="1:13" ht="12.75">
      <c r="A20" s="42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43"/>
    </row>
    <row r="21" spans="1:13" ht="13.5" thickBo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4:O155"/>
  <sheetViews>
    <sheetView zoomScalePageLayoutView="0" workbookViewId="0" topLeftCell="A1">
      <pane ySplit="4" topLeftCell="A5" activePane="bottomLeft" state="frozen"/>
      <selection pane="topLeft" activeCell="D1" sqref="D1"/>
      <selection pane="bottomLeft" activeCell="A1" sqref="A1"/>
    </sheetView>
  </sheetViews>
  <sheetFormatPr defaultColWidth="9.140625" defaultRowHeight="12.75"/>
  <cols>
    <col min="5" max="5" width="14.28125" style="57" bestFit="1" customWidth="1"/>
    <col min="8" max="8" width="9.8515625" style="62" bestFit="1" customWidth="1"/>
    <col min="9" max="9" width="10.7109375" style="62" bestFit="1" customWidth="1"/>
    <col min="10" max="10" width="11.57421875" style="63" customWidth="1"/>
    <col min="11" max="11" width="9.140625" style="62" customWidth="1"/>
    <col min="12" max="12" width="11.7109375" style="62" bestFit="1" customWidth="1"/>
    <col min="13" max="13" width="11.7109375" style="62" customWidth="1"/>
    <col min="14" max="14" width="9.140625" style="62" customWidth="1"/>
    <col min="15" max="15" width="11.57421875" style="62" bestFit="1" customWidth="1"/>
  </cols>
  <sheetData>
    <row r="4" spans="3:15" s="58" customFormat="1" ht="40.5" customHeight="1">
      <c r="C4" s="58" t="s">
        <v>11</v>
      </c>
      <c r="D4" s="58" t="s">
        <v>12</v>
      </c>
      <c r="E4" s="59" t="s">
        <v>30</v>
      </c>
      <c r="F4" s="58" t="s">
        <v>13</v>
      </c>
      <c r="H4" s="60" t="s">
        <v>1</v>
      </c>
      <c r="I4" s="60" t="s">
        <v>42</v>
      </c>
      <c r="J4" s="61" t="s">
        <v>38</v>
      </c>
      <c r="K4" s="60" t="s">
        <v>39</v>
      </c>
      <c r="L4" s="60" t="s">
        <v>46</v>
      </c>
      <c r="M4" s="60" t="s">
        <v>18</v>
      </c>
      <c r="N4" s="60" t="s">
        <v>40</v>
      </c>
      <c r="O4" s="60" t="s">
        <v>41</v>
      </c>
    </row>
    <row r="5" spans="3:15" ht="12.75">
      <c r="C5">
        <v>0</v>
      </c>
      <c r="D5" s="1">
        <f>C5*'MileageCalc - 200 mi. day'!$C$10</f>
        <v>0</v>
      </c>
      <c r="F5" s="1">
        <f>SUM('MileageCalc - 200 mi. day'!$C$7*'MileageCalc - 200 mi. day'!$C$6*(1+'MileageCalc - 200 mi. day'!$C$8))</f>
        <v>120</v>
      </c>
      <c r="H5" s="62">
        <f>SUM('MileageCalc - 200 mi. day'!$C$6)</f>
        <v>2</v>
      </c>
      <c r="I5" s="62">
        <v>0</v>
      </c>
      <c r="J5" s="63">
        <f>SUM(I5/H5)</f>
        <v>0</v>
      </c>
      <c r="K5" s="64">
        <f>SUM('MileageCalc - 200 mi. day'!$C$7)*'MileageCalc - 200 mi. day'!$C$6</f>
        <v>120</v>
      </c>
      <c r="L5" s="64"/>
      <c r="M5" s="64">
        <f>SUM(K5+L5)*'MileageCalc - 200 mi. day'!$C$8</f>
        <v>0</v>
      </c>
      <c r="N5" s="64">
        <f>SUM(I5/'MileageCalc - 200 mi. day'!C10)*'MileageCalc - 200 mi. day'!C8</f>
        <v>0</v>
      </c>
      <c r="O5" s="64">
        <f>SUM(K5:N5)</f>
        <v>120</v>
      </c>
    </row>
    <row r="6" spans="3:15" ht="12.75">
      <c r="C6">
        <v>5</v>
      </c>
      <c r="D6" s="1">
        <f>C6*'MileageCalc - 200 mi. day'!$C$10</f>
        <v>2.9</v>
      </c>
      <c r="F6" s="1">
        <f>SUM('MileageCalc - 200 mi. day'!$C$7*'MileageCalc - 200 mi. day'!$C$6*(1+'MileageCalc - 200 mi. day'!$C$8))+(C6/'MileageCalc - 200 mi. day'!$C$11*'MileageCalc - 200 mi. day'!$C$9)</f>
        <v>120.76</v>
      </c>
      <c r="H6" s="62">
        <f>SUM('MileageCalc - 200 mi. day'!$C$6)</f>
        <v>2</v>
      </c>
      <c r="I6" s="62">
        <v>5</v>
      </c>
      <c r="J6" s="63">
        <f>SUM(I6/H6)</f>
        <v>2.5</v>
      </c>
      <c r="K6" s="64">
        <f>SUM('MileageCalc - 200 mi. day'!$C$7)*'MileageCalc - 200 mi. day'!$C$6</f>
        <v>120</v>
      </c>
      <c r="L6" s="64">
        <f>IF(J6&lt;201,0,((J6-200)*0.25))</f>
        <v>0</v>
      </c>
      <c r="M6" s="64">
        <f>SUM(K6+L6)*'MileageCalc - 200 mi. day'!$C$8</f>
        <v>0</v>
      </c>
      <c r="N6" s="64">
        <f>SUM(I6/'MileageCalc - 200 mi. day'!$C$11)*'MileageCalc - 200 mi. day'!$C$9</f>
        <v>0.76</v>
      </c>
      <c r="O6" s="64">
        <f aca="true" t="shared" si="0" ref="O6:O69">SUM(K6:N6)</f>
        <v>120.76</v>
      </c>
    </row>
    <row r="7" spans="3:15" ht="12.75">
      <c r="C7">
        <v>10</v>
      </c>
      <c r="D7" s="1">
        <f>C7*'MileageCalc - 200 mi. day'!$C$10</f>
        <v>5.8</v>
      </c>
      <c r="F7" s="1">
        <f>SUM('MileageCalc - 200 mi. day'!$C$7*'MileageCalc - 200 mi. day'!$C$6*(1+'MileageCalc - 200 mi. day'!$C$8))+(C7/'MileageCalc - 200 mi. day'!$C$11*'MileageCalc - 200 mi. day'!$C$9)</f>
        <v>121.52</v>
      </c>
      <c r="H7" s="62">
        <f>SUM('MileageCalc - 200 mi. day'!$C$6)</f>
        <v>2</v>
      </c>
      <c r="I7" s="62">
        <v>10</v>
      </c>
      <c r="J7" s="63">
        <f aca="true" t="shared" si="1" ref="J7:J70">SUM(I7/H7)</f>
        <v>5</v>
      </c>
      <c r="K7" s="64">
        <f>SUM('MileageCalc - 200 mi. day'!$C$7)*'MileageCalc - 200 mi. day'!$C$6</f>
        <v>120</v>
      </c>
      <c r="L7" s="64">
        <f aca="true" t="shared" si="2" ref="L7:L45">IF(J7&lt;201,0,((J7-200)*0.25))</f>
        <v>0</v>
      </c>
      <c r="M7" s="64">
        <f>SUM(K7+L7)*'MileageCalc - 200 mi. day'!$C$8</f>
        <v>0</v>
      </c>
      <c r="N7" s="64">
        <f>SUM(I7/'MileageCalc - 200 mi. day'!$C$11)*'MileageCalc - 200 mi. day'!$C$9</f>
        <v>1.52</v>
      </c>
      <c r="O7" s="64">
        <f t="shared" si="0"/>
        <v>121.52</v>
      </c>
    </row>
    <row r="8" spans="3:15" ht="12.75">
      <c r="C8">
        <v>15</v>
      </c>
      <c r="D8" s="1">
        <f>C8*'MileageCalc - 200 mi. day'!$C$10</f>
        <v>8.7</v>
      </c>
      <c r="F8" s="1">
        <f>SUM('MileageCalc - 200 mi. day'!$C$7*'MileageCalc - 200 mi. day'!$C$6*(1+'MileageCalc - 200 mi. day'!$C$8))+(C8/'MileageCalc - 200 mi. day'!$C$11*'MileageCalc - 200 mi. day'!$C$9)</f>
        <v>122.28</v>
      </c>
      <c r="H8" s="62">
        <f>SUM('MileageCalc - 200 mi. day'!$C$6)</f>
        <v>2</v>
      </c>
      <c r="I8" s="62">
        <v>15</v>
      </c>
      <c r="J8" s="63">
        <f t="shared" si="1"/>
        <v>7.5</v>
      </c>
      <c r="K8" s="64">
        <f>SUM('MileageCalc - 200 mi. day'!$C$7)*'MileageCalc - 200 mi. day'!$C$6</f>
        <v>120</v>
      </c>
      <c r="L8" s="64">
        <f t="shared" si="2"/>
        <v>0</v>
      </c>
      <c r="M8" s="64">
        <f>SUM(K8+L8)*'MileageCalc - 200 mi. day'!$C$8</f>
        <v>0</v>
      </c>
      <c r="N8" s="64">
        <f>SUM(I8/'MileageCalc - 200 mi. day'!$C$11)*'MileageCalc - 200 mi. day'!$C$9</f>
        <v>2.28</v>
      </c>
      <c r="O8" s="64">
        <f t="shared" si="0"/>
        <v>122.28</v>
      </c>
    </row>
    <row r="9" spans="3:15" ht="12.75">
      <c r="C9">
        <v>20</v>
      </c>
      <c r="D9" s="1">
        <f>C9*'MileageCalc - 200 mi. day'!$C$10</f>
        <v>11.6</v>
      </c>
      <c r="F9" s="1">
        <f>SUM('MileageCalc - 200 mi. day'!$C$7*'MileageCalc - 200 mi. day'!$C$6*(1+'MileageCalc - 200 mi. day'!$C$8))+(C9/'MileageCalc - 200 mi. day'!$C$11*'MileageCalc - 200 mi. day'!$C$9)</f>
        <v>123.04</v>
      </c>
      <c r="H9" s="62">
        <f>SUM('MileageCalc - 200 mi. day'!$C$6)</f>
        <v>2</v>
      </c>
      <c r="I9" s="62">
        <v>20</v>
      </c>
      <c r="J9" s="63">
        <f t="shared" si="1"/>
        <v>10</v>
      </c>
      <c r="K9" s="64">
        <f>SUM('MileageCalc - 200 mi. day'!$C$7)*'MileageCalc - 200 mi. day'!$C$6</f>
        <v>120</v>
      </c>
      <c r="L9" s="64">
        <f t="shared" si="2"/>
        <v>0</v>
      </c>
      <c r="M9" s="64">
        <f>SUM(K9+L9)*'MileageCalc - 200 mi. day'!$C$8</f>
        <v>0</v>
      </c>
      <c r="N9" s="64">
        <f>SUM(I9/'MileageCalc - 200 mi. day'!$C$11)*'MileageCalc - 200 mi. day'!$C$9</f>
        <v>3.04</v>
      </c>
      <c r="O9" s="64">
        <f t="shared" si="0"/>
        <v>123.04</v>
      </c>
    </row>
    <row r="10" spans="3:15" ht="12.75">
      <c r="C10">
        <v>25</v>
      </c>
      <c r="D10" s="1">
        <f>C10*'MileageCalc - 200 mi. day'!$C$10</f>
        <v>14.499999999999998</v>
      </c>
      <c r="F10" s="1">
        <f>SUM('MileageCalc - 200 mi. day'!$C$7*'MileageCalc - 200 mi. day'!$C$6*(1+'MileageCalc - 200 mi. day'!$C$8))+(C10/'MileageCalc - 200 mi. day'!$C$11*'MileageCalc - 200 mi. day'!$C$9)</f>
        <v>123.8</v>
      </c>
      <c r="H10" s="62">
        <f>SUM('MileageCalc - 200 mi. day'!$C$6)</f>
        <v>2</v>
      </c>
      <c r="I10" s="62">
        <v>25</v>
      </c>
      <c r="J10" s="63">
        <f t="shared" si="1"/>
        <v>12.5</v>
      </c>
      <c r="K10" s="64">
        <f>SUM('MileageCalc - 200 mi. day'!$C$7)*'MileageCalc - 200 mi. day'!$C$6</f>
        <v>120</v>
      </c>
      <c r="L10" s="64">
        <f t="shared" si="2"/>
        <v>0</v>
      </c>
      <c r="M10" s="64">
        <f>SUM(K10+L10)*'MileageCalc - 200 mi. day'!$C$8</f>
        <v>0</v>
      </c>
      <c r="N10" s="64">
        <f>SUM(I10/'MileageCalc - 200 mi. day'!$C$11)*'MileageCalc - 200 mi. day'!$C$9</f>
        <v>3.8</v>
      </c>
      <c r="O10" s="64">
        <f t="shared" si="0"/>
        <v>123.8</v>
      </c>
    </row>
    <row r="11" spans="3:15" ht="12.75">
      <c r="C11">
        <v>30</v>
      </c>
      <c r="D11" s="1">
        <f>C11*'MileageCalc - 200 mi. day'!$C$10</f>
        <v>17.4</v>
      </c>
      <c r="F11" s="1">
        <f>SUM('MileageCalc - 200 mi. day'!$C$7*'MileageCalc - 200 mi. day'!$C$6*(1+'MileageCalc - 200 mi. day'!$C$8))+(C11/'MileageCalc - 200 mi. day'!$C$11*'MileageCalc - 200 mi. day'!$C$9)</f>
        <v>124.56</v>
      </c>
      <c r="H11" s="62">
        <f>SUM('MileageCalc - 200 mi. day'!$C$6)</f>
        <v>2</v>
      </c>
      <c r="I11" s="62">
        <v>30</v>
      </c>
      <c r="J11" s="63">
        <f t="shared" si="1"/>
        <v>15</v>
      </c>
      <c r="K11" s="64">
        <f>SUM('MileageCalc - 200 mi. day'!$C$7)*'MileageCalc - 200 mi. day'!$C$6</f>
        <v>120</v>
      </c>
      <c r="L11" s="64">
        <f t="shared" si="2"/>
        <v>0</v>
      </c>
      <c r="M11" s="64">
        <f>SUM(K11+L11)*'MileageCalc - 200 mi. day'!$C$8</f>
        <v>0</v>
      </c>
      <c r="N11" s="64">
        <f>SUM(I11/'MileageCalc - 200 mi. day'!$C$11)*'MileageCalc - 200 mi. day'!$C$9</f>
        <v>4.56</v>
      </c>
      <c r="O11" s="64">
        <f t="shared" si="0"/>
        <v>124.56</v>
      </c>
    </row>
    <row r="12" spans="3:15" ht="12.75">
      <c r="C12">
        <v>35</v>
      </c>
      <c r="D12" s="1">
        <f>C12*'MileageCalc - 200 mi. day'!$C$10</f>
        <v>20.299999999999997</v>
      </c>
      <c r="F12" s="1">
        <f>SUM('MileageCalc - 200 mi. day'!$C$7*'MileageCalc - 200 mi. day'!$C$6*(1+'MileageCalc - 200 mi. day'!$C$8))+(C12/'MileageCalc - 200 mi. day'!$C$11*'MileageCalc - 200 mi. day'!$C$9)</f>
        <v>125.32</v>
      </c>
      <c r="H12" s="62">
        <f>SUM('MileageCalc - 200 mi. day'!$C$6)</f>
        <v>2</v>
      </c>
      <c r="I12" s="62">
        <v>35</v>
      </c>
      <c r="J12" s="63">
        <f t="shared" si="1"/>
        <v>17.5</v>
      </c>
      <c r="K12" s="64">
        <f>SUM('MileageCalc - 200 mi. day'!$C$7)*'MileageCalc - 200 mi. day'!$C$6</f>
        <v>120</v>
      </c>
      <c r="L12" s="64">
        <f t="shared" si="2"/>
        <v>0</v>
      </c>
      <c r="M12" s="64">
        <f>SUM(K12+L12)*'MileageCalc - 200 mi. day'!$C$8</f>
        <v>0</v>
      </c>
      <c r="N12" s="64">
        <f>SUM(I12/'MileageCalc - 200 mi. day'!$C$11)*'MileageCalc - 200 mi. day'!$C$9</f>
        <v>5.319999999999999</v>
      </c>
      <c r="O12" s="64">
        <f t="shared" si="0"/>
        <v>125.32</v>
      </c>
    </row>
    <row r="13" spans="3:15" ht="12.75">
      <c r="C13">
        <v>40</v>
      </c>
      <c r="D13" s="1">
        <f>C13*'MileageCalc - 200 mi. day'!$C$10</f>
        <v>23.2</v>
      </c>
      <c r="F13" s="1">
        <f>SUM('MileageCalc - 200 mi. day'!$C$7*'MileageCalc - 200 mi. day'!$C$6*(1+'MileageCalc - 200 mi. day'!$C$8))+(C13/'MileageCalc - 200 mi. day'!$C$11*'MileageCalc - 200 mi. day'!$C$9)</f>
        <v>126.08</v>
      </c>
      <c r="H13" s="62">
        <f>SUM('MileageCalc - 200 mi. day'!$C$6)</f>
        <v>2</v>
      </c>
      <c r="I13" s="62">
        <v>40</v>
      </c>
      <c r="J13" s="63">
        <f t="shared" si="1"/>
        <v>20</v>
      </c>
      <c r="K13" s="64">
        <f>SUM('MileageCalc - 200 mi. day'!$C$7)*'MileageCalc - 200 mi. day'!$C$6</f>
        <v>120</v>
      </c>
      <c r="L13" s="64">
        <f t="shared" si="2"/>
        <v>0</v>
      </c>
      <c r="M13" s="64">
        <f>SUM(K13+L13)*'MileageCalc - 200 mi. day'!$C$8</f>
        <v>0</v>
      </c>
      <c r="N13" s="64">
        <f>SUM(I13/'MileageCalc - 200 mi. day'!$C$11)*'MileageCalc - 200 mi. day'!$C$9</f>
        <v>6.08</v>
      </c>
      <c r="O13" s="64">
        <f t="shared" si="0"/>
        <v>126.08</v>
      </c>
    </row>
    <row r="14" spans="3:15" ht="12.75">
      <c r="C14">
        <v>45</v>
      </c>
      <c r="D14" s="1">
        <f>C14*'MileageCalc - 200 mi. day'!$C$10</f>
        <v>26.099999999999998</v>
      </c>
      <c r="F14" s="1">
        <f>SUM('MileageCalc - 200 mi. day'!$C$7*'MileageCalc - 200 mi. day'!$C$6*(1+'MileageCalc - 200 mi. day'!$C$8))+(C14/'MileageCalc - 200 mi. day'!$C$11*'MileageCalc - 200 mi. day'!$C$9)</f>
        <v>126.84</v>
      </c>
      <c r="H14" s="62">
        <f>SUM('MileageCalc - 200 mi. day'!$C$6)</f>
        <v>2</v>
      </c>
      <c r="I14" s="62">
        <v>45</v>
      </c>
      <c r="J14" s="63">
        <f t="shared" si="1"/>
        <v>22.5</v>
      </c>
      <c r="K14" s="64">
        <f>SUM('MileageCalc - 200 mi. day'!$C$7)*'MileageCalc - 200 mi. day'!$C$6</f>
        <v>120</v>
      </c>
      <c r="L14" s="64">
        <f t="shared" si="2"/>
        <v>0</v>
      </c>
      <c r="M14" s="64">
        <f>SUM(K14+L14)*'MileageCalc - 200 mi. day'!$C$8</f>
        <v>0</v>
      </c>
      <c r="N14" s="64">
        <f>SUM(I14/'MileageCalc - 200 mi. day'!$C$11)*'MileageCalc - 200 mi. day'!$C$9</f>
        <v>6.84</v>
      </c>
      <c r="O14" s="64">
        <f t="shared" si="0"/>
        <v>126.84</v>
      </c>
    </row>
    <row r="15" spans="3:15" ht="12.75">
      <c r="C15">
        <v>50</v>
      </c>
      <c r="D15" s="1">
        <f>C15*'MileageCalc - 200 mi. day'!$C$10</f>
        <v>28.999999999999996</v>
      </c>
      <c r="F15" s="1">
        <f>SUM('MileageCalc - 200 mi. day'!$C$7*'MileageCalc - 200 mi. day'!$C$6*(1+'MileageCalc - 200 mi. day'!$C$8))+(C15/'MileageCalc - 200 mi. day'!$C$11*'MileageCalc - 200 mi. day'!$C$9)</f>
        <v>127.6</v>
      </c>
      <c r="H15" s="62">
        <f>SUM('MileageCalc - 200 mi. day'!$C$6)</f>
        <v>2</v>
      </c>
      <c r="I15" s="62">
        <v>50</v>
      </c>
      <c r="J15" s="63">
        <f t="shared" si="1"/>
        <v>25</v>
      </c>
      <c r="K15" s="64">
        <f>SUM('MileageCalc - 200 mi. day'!$C$7)*'MileageCalc - 200 mi. day'!$C$6</f>
        <v>120</v>
      </c>
      <c r="L15" s="64">
        <f t="shared" si="2"/>
        <v>0</v>
      </c>
      <c r="M15" s="64">
        <f>SUM(K15+L15)*'MileageCalc - 200 mi. day'!$C$8</f>
        <v>0</v>
      </c>
      <c r="N15" s="64">
        <f>SUM(I15/'MileageCalc - 200 mi. day'!$C$11)*'MileageCalc - 200 mi. day'!$C$9</f>
        <v>7.6</v>
      </c>
      <c r="O15" s="64">
        <f t="shared" si="0"/>
        <v>127.6</v>
      </c>
    </row>
    <row r="16" spans="3:15" ht="12.75">
      <c r="C16">
        <v>55</v>
      </c>
      <c r="D16" s="1">
        <f>C16*'MileageCalc - 200 mi. day'!$C$10</f>
        <v>31.9</v>
      </c>
      <c r="F16" s="1">
        <f>SUM('MileageCalc - 200 mi. day'!$C$7*'MileageCalc - 200 mi. day'!$C$6*(1+'MileageCalc - 200 mi. day'!$C$8))+(C16/'MileageCalc - 200 mi. day'!$C$11*'MileageCalc - 200 mi. day'!$C$9)</f>
        <v>128.36</v>
      </c>
      <c r="H16" s="62">
        <f>SUM('MileageCalc - 200 mi. day'!$C$6)</f>
        <v>2</v>
      </c>
      <c r="I16" s="62">
        <v>55</v>
      </c>
      <c r="J16" s="63">
        <f t="shared" si="1"/>
        <v>27.5</v>
      </c>
      <c r="K16" s="64">
        <f>SUM('MileageCalc - 200 mi. day'!$C$7)*'MileageCalc - 200 mi. day'!$C$6</f>
        <v>120</v>
      </c>
      <c r="L16" s="64">
        <f t="shared" si="2"/>
        <v>0</v>
      </c>
      <c r="M16" s="64">
        <f>SUM(K16+L16)*'MileageCalc - 200 mi. day'!$C$8</f>
        <v>0</v>
      </c>
      <c r="N16" s="64">
        <f>SUM(I16/'MileageCalc - 200 mi. day'!$C$11)*'MileageCalc - 200 mi. day'!$C$9</f>
        <v>8.36</v>
      </c>
      <c r="O16" s="64">
        <f t="shared" si="0"/>
        <v>128.36</v>
      </c>
    </row>
    <row r="17" spans="3:15" ht="12.75">
      <c r="C17">
        <v>60</v>
      </c>
      <c r="D17" s="1">
        <f>C17*'MileageCalc - 200 mi. day'!$C$10</f>
        <v>34.8</v>
      </c>
      <c r="F17" s="1">
        <f>SUM('MileageCalc - 200 mi. day'!$C$7*'MileageCalc - 200 mi. day'!$C$6*(1+'MileageCalc - 200 mi. day'!$C$8))+(C17/'MileageCalc - 200 mi. day'!$C$11*'MileageCalc - 200 mi. day'!$C$9)</f>
        <v>129.12</v>
      </c>
      <c r="H17" s="62">
        <f>SUM('MileageCalc - 200 mi. day'!$C$6)</f>
        <v>2</v>
      </c>
      <c r="I17" s="62">
        <v>60</v>
      </c>
      <c r="J17" s="63">
        <f t="shared" si="1"/>
        <v>30</v>
      </c>
      <c r="K17" s="64">
        <f>SUM('MileageCalc - 200 mi. day'!$C$7)*'MileageCalc - 200 mi. day'!$C$6</f>
        <v>120</v>
      </c>
      <c r="L17" s="64">
        <f t="shared" si="2"/>
        <v>0</v>
      </c>
      <c r="M17" s="64">
        <f>SUM(K17+L17)*'MileageCalc - 200 mi. day'!$C$8</f>
        <v>0</v>
      </c>
      <c r="N17" s="64">
        <f>SUM(I17/'MileageCalc - 200 mi. day'!$C$11)*'MileageCalc - 200 mi. day'!$C$9</f>
        <v>9.12</v>
      </c>
      <c r="O17" s="64">
        <f t="shared" si="0"/>
        <v>129.12</v>
      </c>
    </row>
    <row r="18" spans="3:15" ht="12.75">
      <c r="C18">
        <v>65</v>
      </c>
      <c r="D18" s="1">
        <f>C18*'MileageCalc - 200 mi. day'!$C$10</f>
        <v>37.699999999999996</v>
      </c>
      <c r="F18" s="1">
        <f>SUM('MileageCalc - 200 mi. day'!$C$7*'MileageCalc - 200 mi. day'!$C$6*(1+'MileageCalc - 200 mi. day'!$C$8))+(C18/'MileageCalc - 200 mi. day'!$C$11*'MileageCalc - 200 mi. day'!$C$9)</f>
        <v>129.88</v>
      </c>
      <c r="H18" s="62">
        <f>SUM('MileageCalc - 200 mi. day'!$C$6)</f>
        <v>2</v>
      </c>
      <c r="I18" s="62">
        <v>65</v>
      </c>
      <c r="J18" s="63">
        <f t="shared" si="1"/>
        <v>32.5</v>
      </c>
      <c r="K18" s="64">
        <f>SUM('MileageCalc - 200 mi. day'!$C$7)*'MileageCalc - 200 mi. day'!$C$6</f>
        <v>120</v>
      </c>
      <c r="L18" s="64">
        <f t="shared" si="2"/>
        <v>0</v>
      </c>
      <c r="M18" s="64">
        <f>SUM(K18+L18)*'MileageCalc - 200 mi. day'!$C$8</f>
        <v>0</v>
      </c>
      <c r="N18" s="64">
        <f>SUM(I18/'MileageCalc - 200 mi. day'!$C$11)*'MileageCalc - 200 mi. day'!$C$9</f>
        <v>9.879999999999999</v>
      </c>
      <c r="O18" s="64">
        <f t="shared" si="0"/>
        <v>129.88</v>
      </c>
    </row>
    <row r="19" spans="3:15" ht="12.75">
      <c r="C19">
        <v>70</v>
      </c>
      <c r="D19" s="1">
        <f>C19*'MileageCalc - 200 mi. day'!$C$10</f>
        <v>40.599999999999994</v>
      </c>
      <c r="F19" s="1">
        <f>SUM('MileageCalc - 200 mi. day'!$C$7*'MileageCalc - 200 mi. day'!$C$6*(1+'MileageCalc - 200 mi. day'!$C$8))+(C19/'MileageCalc - 200 mi. day'!$C$11*'MileageCalc - 200 mi. day'!$C$9)</f>
        <v>130.64</v>
      </c>
      <c r="H19" s="62">
        <f>SUM('MileageCalc - 200 mi. day'!$C$6)</f>
        <v>2</v>
      </c>
      <c r="I19" s="62">
        <v>70</v>
      </c>
      <c r="J19" s="63">
        <f t="shared" si="1"/>
        <v>35</v>
      </c>
      <c r="K19" s="64">
        <f>SUM('MileageCalc - 200 mi. day'!$C$7)*'MileageCalc - 200 mi. day'!$C$6</f>
        <v>120</v>
      </c>
      <c r="L19" s="64">
        <f t="shared" si="2"/>
        <v>0</v>
      </c>
      <c r="M19" s="64">
        <f>SUM(K19+L19)*'MileageCalc - 200 mi. day'!$C$8</f>
        <v>0</v>
      </c>
      <c r="N19" s="64">
        <f>SUM(I19/'MileageCalc - 200 mi. day'!$C$11)*'MileageCalc - 200 mi. day'!$C$9</f>
        <v>10.639999999999999</v>
      </c>
      <c r="O19" s="64">
        <f t="shared" si="0"/>
        <v>130.64</v>
      </c>
    </row>
    <row r="20" spans="3:15" ht="12.75">
      <c r="C20">
        <v>75</v>
      </c>
      <c r="D20" s="1">
        <f>C20*'MileageCalc - 200 mi. day'!$C$10</f>
        <v>43.5</v>
      </c>
      <c r="F20" s="1">
        <f>SUM('MileageCalc - 200 mi. day'!$C$7*'MileageCalc - 200 mi. day'!$C$6*(1+'MileageCalc - 200 mi. day'!$C$8))+(C20/'MileageCalc - 200 mi. day'!$C$11*'MileageCalc - 200 mi. day'!$C$9)</f>
        <v>131.4</v>
      </c>
      <c r="H20" s="62">
        <f>SUM('MileageCalc - 200 mi. day'!$C$6)</f>
        <v>2</v>
      </c>
      <c r="I20" s="62">
        <v>75</v>
      </c>
      <c r="J20" s="63">
        <f t="shared" si="1"/>
        <v>37.5</v>
      </c>
      <c r="K20" s="64">
        <f>SUM('MileageCalc - 200 mi. day'!$C$7)*'MileageCalc - 200 mi. day'!$C$6</f>
        <v>120</v>
      </c>
      <c r="L20" s="64">
        <f t="shared" si="2"/>
        <v>0</v>
      </c>
      <c r="M20" s="64">
        <f>SUM(K20+L20)*'MileageCalc - 200 mi. day'!$C$8</f>
        <v>0</v>
      </c>
      <c r="N20" s="64">
        <f>SUM(I20/'MileageCalc - 200 mi. day'!$C$11)*'MileageCalc - 200 mi. day'!$C$9</f>
        <v>11.399999999999999</v>
      </c>
      <c r="O20" s="64">
        <f t="shared" si="0"/>
        <v>131.4</v>
      </c>
    </row>
    <row r="21" spans="3:15" ht="12.75">
      <c r="C21">
        <v>80</v>
      </c>
      <c r="D21" s="1">
        <f>C21*'MileageCalc - 200 mi. day'!$C$10</f>
        <v>46.4</v>
      </c>
      <c r="F21" s="1">
        <f>SUM('MileageCalc - 200 mi. day'!$C$7*'MileageCalc - 200 mi. day'!$C$6*(1+'MileageCalc - 200 mi. day'!$C$8))+(C21/'MileageCalc - 200 mi. day'!$C$11*'MileageCalc - 200 mi. day'!$C$9)</f>
        <v>132.16</v>
      </c>
      <c r="H21" s="62">
        <f>SUM('MileageCalc - 200 mi. day'!$C$6)</f>
        <v>2</v>
      </c>
      <c r="I21" s="62">
        <v>80</v>
      </c>
      <c r="J21" s="63">
        <f t="shared" si="1"/>
        <v>40</v>
      </c>
      <c r="K21" s="64">
        <f>SUM('MileageCalc - 200 mi. day'!$C$7)*'MileageCalc - 200 mi. day'!$C$6</f>
        <v>120</v>
      </c>
      <c r="L21" s="64">
        <f t="shared" si="2"/>
        <v>0</v>
      </c>
      <c r="M21" s="64">
        <f>SUM(K21+L21)*'MileageCalc - 200 mi. day'!$C$8</f>
        <v>0</v>
      </c>
      <c r="N21" s="64">
        <f>SUM(I21/'MileageCalc - 200 mi. day'!$C$11)*'MileageCalc - 200 mi. day'!$C$9</f>
        <v>12.16</v>
      </c>
      <c r="O21" s="64">
        <f t="shared" si="0"/>
        <v>132.16</v>
      </c>
    </row>
    <row r="22" spans="3:15" ht="12.75">
      <c r="C22">
        <v>85</v>
      </c>
      <c r="D22" s="1">
        <f>C22*'MileageCalc - 200 mi. day'!$C$10</f>
        <v>49.3</v>
      </c>
      <c r="F22" s="1">
        <f>SUM('MileageCalc - 200 mi. day'!$C$7*'MileageCalc - 200 mi. day'!$C$6*(1+'MileageCalc - 200 mi. day'!$C$8))+(C22/'MileageCalc - 200 mi. day'!$C$11*'MileageCalc - 200 mi. day'!$C$9)</f>
        <v>132.92</v>
      </c>
      <c r="H22" s="62">
        <f>SUM('MileageCalc - 200 mi. day'!$C$6)</f>
        <v>2</v>
      </c>
      <c r="I22" s="62">
        <v>85</v>
      </c>
      <c r="J22" s="63">
        <f t="shared" si="1"/>
        <v>42.5</v>
      </c>
      <c r="K22" s="64">
        <f>SUM('MileageCalc - 200 mi. day'!$C$7)*'MileageCalc - 200 mi. day'!$C$6</f>
        <v>120</v>
      </c>
      <c r="L22" s="64">
        <f t="shared" si="2"/>
        <v>0</v>
      </c>
      <c r="M22" s="64">
        <f>SUM(K22+L22)*'MileageCalc - 200 mi. day'!$C$8</f>
        <v>0</v>
      </c>
      <c r="N22" s="64">
        <f>SUM(I22/'MileageCalc - 200 mi. day'!$C$11)*'MileageCalc - 200 mi. day'!$C$9</f>
        <v>12.92</v>
      </c>
      <c r="O22" s="64">
        <f t="shared" si="0"/>
        <v>132.92</v>
      </c>
    </row>
    <row r="23" spans="3:15" ht="12.75">
      <c r="C23">
        <v>90</v>
      </c>
      <c r="D23" s="1">
        <f>C23*'MileageCalc - 200 mi. day'!$C$10</f>
        <v>52.199999999999996</v>
      </c>
      <c r="F23" s="1">
        <f>SUM('MileageCalc - 200 mi. day'!$C$7*'MileageCalc - 200 mi. day'!$C$6*(1+'MileageCalc - 200 mi. day'!$C$8))+(C23/'MileageCalc - 200 mi. day'!$C$11*'MileageCalc - 200 mi. day'!$C$9)</f>
        <v>133.68</v>
      </c>
      <c r="H23" s="62">
        <f>SUM('MileageCalc - 200 mi. day'!$C$6)</f>
        <v>2</v>
      </c>
      <c r="I23" s="62">
        <v>90</v>
      </c>
      <c r="J23" s="63">
        <f t="shared" si="1"/>
        <v>45</v>
      </c>
      <c r="K23" s="64">
        <f>SUM('MileageCalc - 200 mi. day'!$C$7)*'MileageCalc - 200 mi. day'!$C$6</f>
        <v>120</v>
      </c>
      <c r="L23" s="64">
        <f t="shared" si="2"/>
        <v>0</v>
      </c>
      <c r="M23" s="64">
        <f>SUM(K23+L23)*'MileageCalc - 200 mi. day'!$C$8</f>
        <v>0</v>
      </c>
      <c r="N23" s="64">
        <f>SUM(I23/'MileageCalc - 200 mi. day'!$C$11)*'MileageCalc - 200 mi. day'!$C$9</f>
        <v>13.68</v>
      </c>
      <c r="O23" s="64">
        <f t="shared" si="0"/>
        <v>133.68</v>
      </c>
    </row>
    <row r="24" spans="3:15" ht="12.75">
      <c r="C24">
        <v>95</v>
      </c>
      <c r="D24" s="1">
        <f>C24*'MileageCalc - 200 mi. day'!$C$10</f>
        <v>55.099999999999994</v>
      </c>
      <c r="F24" s="1">
        <f>SUM('MileageCalc - 200 mi. day'!$C$7*'MileageCalc - 200 mi. day'!$C$6*(1+'MileageCalc - 200 mi. day'!$C$8))+(C24/'MileageCalc - 200 mi. day'!$C$11*'MileageCalc - 200 mi. day'!$C$9)</f>
        <v>134.44</v>
      </c>
      <c r="H24" s="62">
        <f>SUM('MileageCalc - 200 mi. day'!$C$6)</f>
        <v>2</v>
      </c>
      <c r="I24" s="62">
        <v>95</v>
      </c>
      <c r="J24" s="63">
        <f t="shared" si="1"/>
        <v>47.5</v>
      </c>
      <c r="K24" s="64">
        <f>SUM('MileageCalc - 200 mi. day'!$C$7)*'MileageCalc - 200 mi. day'!$C$6</f>
        <v>120</v>
      </c>
      <c r="L24" s="64">
        <f t="shared" si="2"/>
        <v>0</v>
      </c>
      <c r="M24" s="64">
        <f>SUM(K24+L24)*'MileageCalc - 200 mi. day'!$C$8</f>
        <v>0</v>
      </c>
      <c r="N24" s="64">
        <f>SUM(I24/'MileageCalc - 200 mi. day'!$C$11)*'MileageCalc - 200 mi. day'!$C$9</f>
        <v>14.44</v>
      </c>
      <c r="O24" s="64">
        <f t="shared" si="0"/>
        <v>134.44</v>
      </c>
    </row>
    <row r="25" spans="3:15" ht="12.75">
      <c r="C25">
        <v>100</v>
      </c>
      <c r="D25" s="1">
        <f>C25*'MileageCalc - 200 mi. day'!$C$10</f>
        <v>57.99999999999999</v>
      </c>
      <c r="F25" s="1">
        <f>SUM('MileageCalc - 200 mi. day'!$C$7*'MileageCalc - 200 mi. day'!$C$6*(1+'MileageCalc - 200 mi. day'!$C$8))+(C25/'MileageCalc - 200 mi. day'!$C$11*'MileageCalc - 200 mi. day'!$C$9)</f>
        <v>135.2</v>
      </c>
      <c r="H25" s="62">
        <f>SUM('MileageCalc - 200 mi. day'!$C$6)</f>
        <v>2</v>
      </c>
      <c r="I25" s="62">
        <v>100</v>
      </c>
      <c r="J25" s="63">
        <f t="shared" si="1"/>
        <v>50</v>
      </c>
      <c r="K25" s="64">
        <f>SUM('MileageCalc - 200 mi. day'!$C$7)*'MileageCalc - 200 mi. day'!$C$6</f>
        <v>120</v>
      </c>
      <c r="L25" s="64">
        <f t="shared" si="2"/>
        <v>0</v>
      </c>
      <c r="M25" s="64">
        <f>SUM(K25+L25)*'MileageCalc - 200 mi. day'!$C$8</f>
        <v>0</v>
      </c>
      <c r="N25" s="64">
        <f>SUM(I25/'MileageCalc - 200 mi. day'!$C$11)*'MileageCalc - 200 mi. day'!$C$9</f>
        <v>15.2</v>
      </c>
      <c r="O25" s="64">
        <f t="shared" si="0"/>
        <v>135.2</v>
      </c>
    </row>
    <row r="26" spans="3:15" ht="12.75">
      <c r="C26">
        <v>105</v>
      </c>
      <c r="D26" s="1">
        <f>C26*'MileageCalc - 200 mi. day'!$C$10</f>
        <v>60.9</v>
      </c>
      <c r="F26" s="1">
        <f>SUM('MileageCalc - 200 mi. day'!$C$7*'MileageCalc - 200 mi. day'!$C$6*(1+'MileageCalc - 200 mi. day'!$C$8))+(C26/'MileageCalc - 200 mi. day'!$C$11*'MileageCalc - 200 mi. day'!$C$9)</f>
        <v>135.96</v>
      </c>
      <c r="H26" s="62">
        <f>SUM('MileageCalc - 200 mi. day'!$C$6)</f>
        <v>2</v>
      </c>
      <c r="I26" s="62">
        <v>105</v>
      </c>
      <c r="J26" s="63">
        <f t="shared" si="1"/>
        <v>52.5</v>
      </c>
      <c r="K26" s="64">
        <f>SUM('MileageCalc - 200 mi. day'!$C$7)*'MileageCalc - 200 mi. day'!$C$6</f>
        <v>120</v>
      </c>
      <c r="L26" s="64">
        <f t="shared" si="2"/>
        <v>0</v>
      </c>
      <c r="M26" s="64">
        <f>SUM(K26+L26)*'MileageCalc - 200 mi. day'!$C$8</f>
        <v>0</v>
      </c>
      <c r="N26" s="64">
        <f>SUM(I26/'MileageCalc - 200 mi. day'!$C$11)*'MileageCalc - 200 mi. day'!$C$9</f>
        <v>15.959999999999999</v>
      </c>
      <c r="O26" s="64">
        <f t="shared" si="0"/>
        <v>135.96</v>
      </c>
    </row>
    <row r="27" spans="3:15" ht="12.75">
      <c r="C27">
        <v>110</v>
      </c>
      <c r="D27" s="1">
        <f>C27*'MileageCalc - 200 mi. day'!$C$10</f>
        <v>63.8</v>
      </c>
      <c r="F27" s="1">
        <f>SUM('MileageCalc - 200 mi. day'!$C$7*'MileageCalc - 200 mi. day'!$C$6*(1+'MileageCalc - 200 mi. day'!$C$8))+(C27/'MileageCalc - 200 mi. day'!$C$11*'MileageCalc - 200 mi. day'!$C$9)</f>
        <v>136.72</v>
      </c>
      <c r="H27" s="62">
        <f>SUM('MileageCalc - 200 mi. day'!$C$6)</f>
        <v>2</v>
      </c>
      <c r="I27" s="62">
        <v>110</v>
      </c>
      <c r="J27" s="63">
        <f t="shared" si="1"/>
        <v>55</v>
      </c>
      <c r="K27" s="64">
        <f>SUM('MileageCalc - 200 mi. day'!$C$7)*'MileageCalc - 200 mi. day'!$C$6</f>
        <v>120</v>
      </c>
      <c r="L27" s="64">
        <f t="shared" si="2"/>
        <v>0</v>
      </c>
      <c r="M27" s="64">
        <f>SUM(K27+L27)*'MileageCalc - 200 mi. day'!$C$8</f>
        <v>0</v>
      </c>
      <c r="N27" s="64">
        <f>SUM(I27/'MileageCalc - 200 mi. day'!$C$11)*'MileageCalc - 200 mi. day'!$C$9</f>
        <v>16.72</v>
      </c>
      <c r="O27" s="64">
        <f t="shared" si="0"/>
        <v>136.72</v>
      </c>
    </row>
    <row r="28" spans="3:15" ht="12.75">
      <c r="C28">
        <v>115</v>
      </c>
      <c r="D28" s="1">
        <f>C28*'MileageCalc - 200 mi. day'!$C$10</f>
        <v>66.69999999999999</v>
      </c>
      <c r="F28" s="1">
        <f>SUM('MileageCalc - 200 mi. day'!$C$7*'MileageCalc - 200 mi. day'!$C$6*(1+'MileageCalc - 200 mi. day'!$C$8))+(C28/'MileageCalc - 200 mi. day'!$C$11*'MileageCalc - 200 mi. day'!$C$9)</f>
        <v>137.48</v>
      </c>
      <c r="H28" s="62">
        <f>SUM('MileageCalc - 200 mi. day'!$C$6)</f>
        <v>2</v>
      </c>
      <c r="I28" s="62">
        <v>115</v>
      </c>
      <c r="J28" s="63">
        <f t="shared" si="1"/>
        <v>57.5</v>
      </c>
      <c r="K28" s="64">
        <f>SUM('MileageCalc - 200 mi. day'!$C$7)*'MileageCalc - 200 mi. day'!$C$6</f>
        <v>120</v>
      </c>
      <c r="L28" s="64">
        <f t="shared" si="2"/>
        <v>0</v>
      </c>
      <c r="M28" s="64">
        <f>SUM(K28+L28)*'MileageCalc - 200 mi. day'!$C$8</f>
        <v>0</v>
      </c>
      <c r="N28" s="64">
        <f>SUM(I28/'MileageCalc - 200 mi. day'!$C$11)*'MileageCalc - 200 mi. day'!$C$9</f>
        <v>17.479999999999997</v>
      </c>
      <c r="O28" s="64">
        <f t="shared" si="0"/>
        <v>137.48</v>
      </c>
    </row>
    <row r="29" spans="3:15" ht="12.75">
      <c r="C29">
        <v>120</v>
      </c>
      <c r="D29" s="1">
        <f>C29*'MileageCalc - 200 mi. day'!$C$10</f>
        <v>69.6</v>
      </c>
      <c r="F29" s="1">
        <f>SUM('MileageCalc - 200 mi. day'!$C$7*'MileageCalc - 200 mi. day'!$C$6*(1+'MileageCalc - 200 mi. day'!$C$8))+(C29/'MileageCalc - 200 mi. day'!$C$11*'MileageCalc - 200 mi. day'!$C$9)</f>
        <v>138.24</v>
      </c>
      <c r="H29" s="62">
        <f>SUM('MileageCalc - 200 mi. day'!$C$6)</f>
        <v>2</v>
      </c>
      <c r="I29" s="62">
        <v>120</v>
      </c>
      <c r="J29" s="63">
        <f t="shared" si="1"/>
        <v>60</v>
      </c>
      <c r="K29" s="64">
        <f>SUM('MileageCalc - 200 mi. day'!$C$7)*'MileageCalc - 200 mi. day'!$C$6</f>
        <v>120</v>
      </c>
      <c r="L29" s="64">
        <f t="shared" si="2"/>
        <v>0</v>
      </c>
      <c r="M29" s="64">
        <f>SUM(K29+L29)*'MileageCalc - 200 mi. day'!$C$8</f>
        <v>0</v>
      </c>
      <c r="N29" s="64">
        <f>SUM(I29/'MileageCalc - 200 mi. day'!$C$11)*'MileageCalc - 200 mi. day'!$C$9</f>
        <v>18.24</v>
      </c>
      <c r="O29" s="64">
        <f t="shared" si="0"/>
        <v>138.24</v>
      </c>
    </row>
    <row r="30" spans="3:15" ht="12.75">
      <c r="C30">
        <v>125</v>
      </c>
      <c r="D30" s="1">
        <f>C30*'MileageCalc - 200 mi. day'!$C$10</f>
        <v>72.5</v>
      </c>
      <c r="F30" s="1">
        <f>SUM('MileageCalc - 200 mi. day'!$C$7*'MileageCalc - 200 mi. day'!$C$6*(1+'MileageCalc - 200 mi. day'!$C$8))+(C30/'MileageCalc - 200 mi. day'!$C$11*'MileageCalc - 200 mi. day'!$C$9)</f>
        <v>139</v>
      </c>
      <c r="H30" s="62">
        <f>SUM('MileageCalc - 200 mi. day'!$C$6)</f>
        <v>2</v>
      </c>
      <c r="I30" s="62">
        <v>125</v>
      </c>
      <c r="J30" s="63">
        <f t="shared" si="1"/>
        <v>62.5</v>
      </c>
      <c r="K30" s="64">
        <f>SUM('MileageCalc - 200 mi. day'!$C$7)*'MileageCalc - 200 mi. day'!$C$6</f>
        <v>120</v>
      </c>
      <c r="L30" s="64">
        <f t="shared" si="2"/>
        <v>0</v>
      </c>
      <c r="M30" s="64">
        <f>SUM(K30+L30)*'MileageCalc - 200 mi. day'!$C$8</f>
        <v>0</v>
      </c>
      <c r="N30" s="64">
        <f>SUM(I30/'MileageCalc - 200 mi. day'!$C$11)*'MileageCalc - 200 mi. day'!$C$9</f>
        <v>19</v>
      </c>
      <c r="O30" s="64">
        <f t="shared" si="0"/>
        <v>139</v>
      </c>
    </row>
    <row r="31" spans="3:15" ht="12.75">
      <c r="C31">
        <v>130</v>
      </c>
      <c r="D31" s="1">
        <f>C31*'MileageCalc - 200 mi. day'!$C$10</f>
        <v>75.39999999999999</v>
      </c>
      <c r="F31" s="1">
        <f>SUM('MileageCalc - 200 mi. day'!$C$7*'MileageCalc - 200 mi. day'!$C$6*(1+'MileageCalc - 200 mi. day'!$C$8))+(C31/'MileageCalc - 200 mi. day'!$C$11*'MileageCalc - 200 mi. day'!$C$9)</f>
        <v>139.76</v>
      </c>
      <c r="H31" s="62">
        <f>SUM('MileageCalc - 200 mi. day'!$C$6)</f>
        <v>2</v>
      </c>
      <c r="I31" s="62">
        <v>130</v>
      </c>
      <c r="J31" s="63">
        <f t="shared" si="1"/>
        <v>65</v>
      </c>
      <c r="K31" s="64">
        <f>SUM('MileageCalc - 200 mi. day'!$C$7)*'MileageCalc - 200 mi. day'!$C$6</f>
        <v>120</v>
      </c>
      <c r="L31" s="64">
        <f t="shared" si="2"/>
        <v>0</v>
      </c>
      <c r="M31" s="64">
        <f>SUM(K31+L31)*'MileageCalc - 200 mi. day'!$C$8</f>
        <v>0</v>
      </c>
      <c r="N31" s="64">
        <f>SUM(I31/'MileageCalc - 200 mi. day'!$C$11)*'MileageCalc - 200 mi. day'!$C$9</f>
        <v>19.759999999999998</v>
      </c>
      <c r="O31" s="64">
        <f t="shared" si="0"/>
        <v>139.76</v>
      </c>
    </row>
    <row r="32" spans="3:15" ht="12.75">
      <c r="C32">
        <v>135</v>
      </c>
      <c r="D32" s="1">
        <f>C32*'MileageCalc - 200 mi. day'!$C$10</f>
        <v>78.3</v>
      </c>
      <c r="F32" s="1">
        <f>SUM('MileageCalc - 200 mi. day'!$C$7*'MileageCalc - 200 mi. day'!$C$6*(1+'MileageCalc - 200 mi. day'!$C$8))+(C32/'MileageCalc - 200 mi. day'!$C$11*'MileageCalc - 200 mi. day'!$C$9)</f>
        <v>140.52</v>
      </c>
      <c r="H32" s="62">
        <f>SUM('MileageCalc - 200 mi. day'!$C$6)</f>
        <v>2</v>
      </c>
      <c r="I32" s="62">
        <v>135</v>
      </c>
      <c r="J32" s="63">
        <f t="shared" si="1"/>
        <v>67.5</v>
      </c>
      <c r="K32" s="64">
        <f>SUM('MileageCalc - 200 mi. day'!$C$7)*'MileageCalc - 200 mi. day'!$C$6</f>
        <v>120</v>
      </c>
      <c r="L32" s="64">
        <f t="shared" si="2"/>
        <v>0</v>
      </c>
      <c r="M32" s="64">
        <f>SUM(K32+L32)*'MileageCalc - 200 mi. day'!$C$8</f>
        <v>0</v>
      </c>
      <c r="N32" s="64">
        <f>SUM(I32/'MileageCalc - 200 mi. day'!$C$11)*'MileageCalc - 200 mi. day'!$C$9</f>
        <v>20.52</v>
      </c>
      <c r="O32" s="64">
        <f t="shared" si="0"/>
        <v>140.52</v>
      </c>
    </row>
    <row r="33" spans="3:15" ht="12.75">
      <c r="C33">
        <v>140</v>
      </c>
      <c r="D33" s="1">
        <f>C33*'MileageCalc - 200 mi. day'!$C$10</f>
        <v>81.19999999999999</v>
      </c>
      <c r="F33" s="1">
        <f>SUM('MileageCalc - 200 mi. day'!$C$7*'MileageCalc - 200 mi. day'!$C$6*(1+'MileageCalc - 200 mi. day'!$C$8))+(C33/'MileageCalc - 200 mi. day'!$C$11*'MileageCalc - 200 mi. day'!$C$9)</f>
        <v>141.28</v>
      </c>
      <c r="H33" s="62">
        <f>SUM('MileageCalc - 200 mi. day'!$C$6)</f>
        <v>2</v>
      </c>
      <c r="I33" s="62">
        <v>140</v>
      </c>
      <c r="J33" s="63">
        <f t="shared" si="1"/>
        <v>70</v>
      </c>
      <c r="K33" s="64">
        <f>SUM('MileageCalc - 200 mi. day'!$C$7)*'MileageCalc - 200 mi. day'!$C$6</f>
        <v>120</v>
      </c>
      <c r="L33" s="64">
        <f t="shared" si="2"/>
        <v>0</v>
      </c>
      <c r="M33" s="64">
        <f>SUM(K33+L33)*'MileageCalc - 200 mi. day'!$C$8</f>
        <v>0</v>
      </c>
      <c r="N33" s="64">
        <f>SUM(I33/'MileageCalc - 200 mi. day'!$C$11)*'MileageCalc - 200 mi. day'!$C$9</f>
        <v>21.279999999999998</v>
      </c>
      <c r="O33" s="64">
        <f t="shared" si="0"/>
        <v>141.28</v>
      </c>
    </row>
    <row r="34" spans="3:15" ht="12.75">
      <c r="C34">
        <v>145</v>
      </c>
      <c r="D34" s="1">
        <f>C34*'MileageCalc - 200 mi. day'!$C$10</f>
        <v>84.1</v>
      </c>
      <c r="F34" s="1">
        <f>SUM('MileageCalc - 200 mi. day'!$C$7*'MileageCalc - 200 mi. day'!$C$6*(1+'MileageCalc - 200 mi. day'!$C$8))+(C34/'MileageCalc - 200 mi. day'!$C$11*'MileageCalc - 200 mi. day'!$C$9)</f>
        <v>142.04</v>
      </c>
      <c r="H34" s="62">
        <f>SUM('MileageCalc - 200 mi. day'!$C$6)</f>
        <v>2</v>
      </c>
      <c r="I34" s="62">
        <v>145</v>
      </c>
      <c r="J34" s="63">
        <f t="shared" si="1"/>
        <v>72.5</v>
      </c>
      <c r="K34" s="64">
        <f>SUM('MileageCalc - 200 mi. day'!$C$7)*'MileageCalc - 200 mi. day'!$C$6</f>
        <v>120</v>
      </c>
      <c r="L34" s="64">
        <f t="shared" si="2"/>
        <v>0</v>
      </c>
      <c r="M34" s="64">
        <f>SUM(K34+L34)*'MileageCalc - 200 mi. day'!$C$8</f>
        <v>0</v>
      </c>
      <c r="N34" s="64">
        <f>SUM(I34/'MileageCalc - 200 mi. day'!$C$11)*'MileageCalc - 200 mi. day'!$C$9</f>
        <v>22.04</v>
      </c>
      <c r="O34" s="64">
        <f t="shared" si="0"/>
        <v>142.04</v>
      </c>
    </row>
    <row r="35" spans="3:15" ht="12.75">
      <c r="C35">
        <v>150</v>
      </c>
      <c r="D35" s="1">
        <f>C35*'MileageCalc - 200 mi. day'!$C$10</f>
        <v>87</v>
      </c>
      <c r="F35" s="1">
        <f>SUM('MileageCalc - 200 mi. day'!$C$7*'MileageCalc - 200 mi. day'!$C$6*(1+'MileageCalc - 200 mi. day'!$C$8))+(C35/'MileageCalc - 200 mi. day'!$C$11*'MileageCalc - 200 mi. day'!$C$9)</f>
        <v>142.8</v>
      </c>
      <c r="H35" s="62">
        <f>SUM('MileageCalc - 200 mi. day'!$C$6)</f>
        <v>2</v>
      </c>
      <c r="I35" s="62">
        <v>150</v>
      </c>
      <c r="J35" s="63">
        <f t="shared" si="1"/>
        <v>75</v>
      </c>
      <c r="K35" s="64">
        <f>SUM('MileageCalc - 200 mi. day'!$C$7)*'MileageCalc - 200 mi. day'!$C$6</f>
        <v>120</v>
      </c>
      <c r="L35" s="64">
        <f t="shared" si="2"/>
        <v>0</v>
      </c>
      <c r="M35" s="64">
        <f>SUM(K35+L35)*'MileageCalc - 200 mi. day'!$C$8</f>
        <v>0</v>
      </c>
      <c r="N35" s="64">
        <f>SUM(I35/'MileageCalc - 200 mi. day'!$C$11)*'MileageCalc - 200 mi. day'!$C$9</f>
        <v>22.799999999999997</v>
      </c>
      <c r="O35" s="64">
        <f t="shared" si="0"/>
        <v>142.8</v>
      </c>
    </row>
    <row r="36" spans="3:15" ht="12.75">
      <c r="C36">
        <v>155</v>
      </c>
      <c r="D36" s="1">
        <f>C36*'MileageCalc - 200 mi. day'!$C$10</f>
        <v>89.89999999999999</v>
      </c>
      <c r="F36" s="1">
        <f>SUM('MileageCalc - 200 mi. day'!$C$7*'MileageCalc - 200 mi. day'!$C$6*(1+'MileageCalc - 200 mi. day'!$C$8))+(C36/'MileageCalc - 200 mi. day'!$C$11*'MileageCalc - 200 mi. day'!$C$9)</f>
        <v>143.56</v>
      </c>
      <c r="H36" s="62">
        <f>SUM('MileageCalc - 200 mi. day'!$C$6)</f>
        <v>2</v>
      </c>
      <c r="I36" s="62">
        <v>155</v>
      </c>
      <c r="J36" s="63">
        <f t="shared" si="1"/>
        <v>77.5</v>
      </c>
      <c r="K36" s="64">
        <f>SUM('MileageCalc - 200 mi. day'!$C$7)*'MileageCalc - 200 mi. day'!$C$6</f>
        <v>120</v>
      </c>
      <c r="L36" s="64">
        <f t="shared" si="2"/>
        <v>0</v>
      </c>
      <c r="M36" s="64">
        <f>SUM(K36+L36)*'MileageCalc - 200 mi. day'!$C$8</f>
        <v>0</v>
      </c>
      <c r="N36" s="64">
        <f>SUM(I36/'MileageCalc - 200 mi. day'!$C$11)*'MileageCalc - 200 mi. day'!$C$9</f>
        <v>23.56</v>
      </c>
      <c r="O36" s="64">
        <f t="shared" si="0"/>
        <v>143.56</v>
      </c>
    </row>
    <row r="37" spans="3:15" ht="12.75">
      <c r="C37">
        <v>160</v>
      </c>
      <c r="D37" s="1">
        <f>C37*'MileageCalc - 200 mi. day'!$C$10</f>
        <v>92.8</v>
      </c>
      <c r="F37" s="1">
        <f>SUM('MileageCalc - 200 mi. day'!$C$7*'MileageCalc - 200 mi. day'!$C$6*(1+'MileageCalc - 200 mi. day'!$C$8))+(C37/'MileageCalc - 200 mi. day'!$C$11*'MileageCalc - 200 mi. day'!$C$9)</f>
        <v>144.32</v>
      </c>
      <c r="H37" s="62">
        <f>SUM('MileageCalc - 200 mi. day'!$C$6)</f>
        <v>2</v>
      </c>
      <c r="I37" s="62">
        <v>160</v>
      </c>
      <c r="J37" s="63">
        <f t="shared" si="1"/>
        <v>80</v>
      </c>
      <c r="K37" s="64">
        <f>SUM('MileageCalc - 200 mi. day'!$C$7)*'MileageCalc - 200 mi. day'!$C$6</f>
        <v>120</v>
      </c>
      <c r="L37" s="64">
        <f t="shared" si="2"/>
        <v>0</v>
      </c>
      <c r="M37" s="64">
        <f>SUM(K37+L37)*'MileageCalc - 200 mi. day'!$C$8</f>
        <v>0</v>
      </c>
      <c r="N37" s="64">
        <f>SUM(I37/'MileageCalc - 200 mi. day'!$C$11)*'MileageCalc - 200 mi. day'!$C$9</f>
        <v>24.32</v>
      </c>
      <c r="O37" s="64">
        <f t="shared" si="0"/>
        <v>144.32</v>
      </c>
    </row>
    <row r="38" spans="3:15" ht="12.75">
      <c r="C38">
        <v>165</v>
      </c>
      <c r="D38" s="1">
        <f>C38*'MileageCalc - 200 mi. day'!$C$10</f>
        <v>95.69999999999999</v>
      </c>
      <c r="F38" s="1">
        <f>SUM('MileageCalc - 200 mi. day'!$C$7*'MileageCalc - 200 mi. day'!$C$6*(1+'MileageCalc - 200 mi. day'!$C$8))+(C38/'MileageCalc - 200 mi. day'!$C$11*'MileageCalc - 200 mi. day'!$C$9)</f>
        <v>145.07999999999998</v>
      </c>
      <c r="H38" s="62">
        <f>SUM('MileageCalc - 200 mi. day'!$C$6)</f>
        <v>2</v>
      </c>
      <c r="I38" s="62">
        <v>165</v>
      </c>
      <c r="J38" s="63">
        <f t="shared" si="1"/>
        <v>82.5</v>
      </c>
      <c r="K38" s="64">
        <f>SUM('MileageCalc - 200 mi. day'!$C$7)*'MileageCalc - 200 mi. day'!$C$6</f>
        <v>120</v>
      </c>
      <c r="L38" s="64">
        <f t="shared" si="2"/>
        <v>0</v>
      </c>
      <c r="M38" s="64">
        <f>SUM(K38+L38)*'MileageCalc - 200 mi. day'!$C$8</f>
        <v>0</v>
      </c>
      <c r="N38" s="64">
        <f>SUM(I38/'MileageCalc - 200 mi. day'!$C$11)*'MileageCalc - 200 mi. day'!$C$9</f>
        <v>25.08</v>
      </c>
      <c r="O38" s="64">
        <f t="shared" si="0"/>
        <v>145.07999999999998</v>
      </c>
    </row>
    <row r="39" spans="3:15" ht="12.75">
      <c r="C39">
        <v>170</v>
      </c>
      <c r="D39" s="1">
        <f>C39*'MileageCalc - 200 mi. day'!$C$10</f>
        <v>98.6</v>
      </c>
      <c r="F39" s="1">
        <f>SUM('MileageCalc - 200 mi. day'!$C$7*'MileageCalc - 200 mi. day'!$C$6*(1+'MileageCalc - 200 mi. day'!$C$8))+(C39/'MileageCalc - 200 mi. day'!$C$11*'MileageCalc - 200 mi. day'!$C$9)</f>
        <v>145.84</v>
      </c>
      <c r="H39" s="62">
        <f>SUM('MileageCalc - 200 mi. day'!$C$6)</f>
        <v>2</v>
      </c>
      <c r="I39" s="62">
        <v>170</v>
      </c>
      <c r="J39" s="63">
        <f t="shared" si="1"/>
        <v>85</v>
      </c>
      <c r="K39" s="64">
        <f>SUM('MileageCalc - 200 mi. day'!$C$7)*'MileageCalc - 200 mi. day'!$C$6</f>
        <v>120</v>
      </c>
      <c r="L39" s="64">
        <f t="shared" si="2"/>
        <v>0</v>
      </c>
      <c r="M39" s="64">
        <f>SUM(K39+L39)*'MileageCalc - 200 mi. day'!$C$8</f>
        <v>0</v>
      </c>
      <c r="N39" s="64">
        <f>SUM(I39/'MileageCalc - 200 mi. day'!$C$11)*'MileageCalc - 200 mi. day'!$C$9</f>
        <v>25.84</v>
      </c>
      <c r="O39" s="64">
        <f t="shared" si="0"/>
        <v>145.84</v>
      </c>
    </row>
    <row r="40" spans="3:15" ht="12.75">
      <c r="C40">
        <v>175</v>
      </c>
      <c r="D40" s="1">
        <f>C40*'MileageCalc - 200 mi. day'!$C$10</f>
        <v>101.5</v>
      </c>
      <c r="F40" s="1">
        <f>SUM('MileageCalc - 200 mi. day'!$C$7*'MileageCalc - 200 mi. day'!$C$6*(1+'MileageCalc - 200 mi. day'!$C$8))+(C40/'MileageCalc - 200 mi. day'!$C$11*'MileageCalc - 200 mi. day'!$C$9)</f>
        <v>146.6</v>
      </c>
      <c r="H40" s="62">
        <f>SUM('MileageCalc - 200 mi. day'!$C$6)</f>
        <v>2</v>
      </c>
      <c r="I40" s="62">
        <v>175</v>
      </c>
      <c r="J40" s="63">
        <f t="shared" si="1"/>
        <v>87.5</v>
      </c>
      <c r="K40" s="64">
        <f>SUM('MileageCalc - 200 mi. day'!$C$7)*'MileageCalc - 200 mi. day'!$C$6</f>
        <v>120</v>
      </c>
      <c r="L40" s="64">
        <f t="shared" si="2"/>
        <v>0</v>
      </c>
      <c r="M40" s="64">
        <f>SUM(K40+L40)*'MileageCalc - 200 mi. day'!$C$8</f>
        <v>0</v>
      </c>
      <c r="N40" s="64">
        <f>SUM(I40/'MileageCalc - 200 mi. day'!$C$11)*'MileageCalc - 200 mi. day'!$C$9</f>
        <v>26.599999999999998</v>
      </c>
      <c r="O40" s="64">
        <f t="shared" si="0"/>
        <v>146.6</v>
      </c>
    </row>
    <row r="41" spans="3:15" ht="12.75">
      <c r="C41">
        <v>180</v>
      </c>
      <c r="D41" s="1">
        <f>C41*'MileageCalc - 200 mi. day'!$C$10</f>
        <v>104.39999999999999</v>
      </c>
      <c r="F41" s="1">
        <f>SUM('MileageCalc - 200 mi. day'!$C$7*'MileageCalc - 200 mi. day'!$C$6*(1+'MileageCalc - 200 mi. day'!$C$8))+(C41/'MileageCalc - 200 mi. day'!$C$11*'MileageCalc - 200 mi. day'!$C$9)</f>
        <v>147.36</v>
      </c>
      <c r="H41" s="62">
        <f>SUM('MileageCalc - 200 mi. day'!$C$6)</f>
        <v>2</v>
      </c>
      <c r="I41" s="62">
        <v>180</v>
      </c>
      <c r="J41" s="63">
        <f t="shared" si="1"/>
        <v>90</v>
      </c>
      <c r="K41" s="64">
        <f>SUM('MileageCalc - 200 mi. day'!$C$7)*'MileageCalc - 200 mi. day'!$C$6</f>
        <v>120</v>
      </c>
      <c r="L41" s="64">
        <f t="shared" si="2"/>
        <v>0</v>
      </c>
      <c r="M41" s="64">
        <f>SUM(K41+L41)*'MileageCalc - 200 mi. day'!$C$8</f>
        <v>0</v>
      </c>
      <c r="N41" s="64">
        <f>SUM(I41/'MileageCalc - 200 mi. day'!$C$11)*'MileageCalc - 200 mi. day'!$C$9</f>
        <v>27.36</v>
      </c>
      <c r="O41" s="64">
        <f t="shared" si="0"/>
        <v>147.36</v>
      </c>
    </row>
    <row r="42" spans="3:15" ht="12.75">
      <c r="C42">
        <v>185</v>
      </c>
      <c r="D42" s="1">
        <f>C42*'MileageCalc - 200 mi. day'!$C$10</f>
        <v>107.3</v>
      </c>
      <c r="F42" s="1">
        <f>SUM('MileageCalc - 200 mi. day'!$C$7*'MileageCalc - 200 mi. day'!$C$6*(1+'MileageCalc - 200 mi. day'!$C$8))+(C42/'MileageCalc - 200 mi. day'!$C$11*'MileageCalc - 200 mi. day'!$C$9)</f>
        <v>148.12</v>
      </c>
      <c r="H42" s="62">
        <f>SUM('MileageCalc - 200 mi. day'!$C$6)</f>
        <v>2</v>
      </c>
      <c r="I42" s="62">
        <v>185</v>
      </c>
      <c r="J42" s="63">
        <f t="shared" si="1"/>
        <v>92.5</v>
      </c>
      <c r="K42" s="64">
        <f>SUM('MileageCalc - 200 mi. day'!$C$7)*'MileageCalc - 200 mi. day'!$C$6</f>
        <v>120</v>
      </c>
      <c r="L42" s="64">
        <f t="shared" si="2"/>
        <v>0</v>
      </c>
      <c r="M42" s="64">
        <f>SUM(K42+L42)*'MileageCalc - 200 mi. day'!$C$8</f>
        <v>0</v>
      </c>
      <c r="N42" s="64">
        <f>SUM(I42/'MileageCalc - 200 mi. day'!$C$11)*'MileageCalc - 200 mi. day'!$C$9</f>
        <v>28.12</v>
      </c>
      <c r="O42" s="64">
        <f t="shared" si="0"/>
        <v>148.12</v>
      </c>
    </row>
    <row r="43" spans="3:15" ht="12.75">
      <c r="C43">
        <v>190</v>
      </c>
      <c r="D43" s="1">
        <f>C43*'MileageCalc - 200 mi. day'!$C$10</f>
        <v>110.19999999999999</v>
      </c>
      <c r="F43" s="1">
        <f>SUM('MileageCalc - 200 mi. day'!$C$7*'MileageCalc - 200 mi. day'!$C$6*(1+'MileageCalc - 200 mi. day'!$C$8))+(C43/'MileageCalc - 200 mi. day'!$C$11*'MileageCalc - 200 mi. day'!$C$9)</f>
        <v>148.88</v>
      </c>
      <c r="H43" s="62">
        <f>SUM('MileageCalc - 200 mi. day'!$C$6)</f>
        <v>2</v>
      </c>
      <c r="I43" s="62">
        <v>190</v>
      </c>
      <c r="J43" s="63">
        <f t="shared" si="1"/>
        <v>95</v>
      </c>
      <c r="K43" s="64">
        <f>SUM('MileageCalc - 200 mi. day'!$C$7)*'MileageCalc - 200 mi. day'!$C$6</f>
        <v>120</v>
      </c>
      <c r="L43" s="64">
        <f t="shared" si="2"/>
        <v>0</v>
      </c>
      <c r="M43" s="64">
        <f>SUM(K43+L43)*'MileageCalc - 200 mi. day'!$C$8</f>
        <v>0</v>
      </c>
      <c r="N43" s="64">
        <f>SUM(I43/'MileageCalc - 200 mi. day'!$C$11)*'MileageCalc - 200 mi. day'!$C$9</f>
        <v>28.88</v>
      </c>
      <c r="O43" s="64">
        <f t="shared" si="0"/>
        <v>148.88</v>
      </c>
    </row>
    <row r="44" spans="3:15" ht="12.75">
      <c r="C44">
        <v>195</v>
      </c>
      <c r="D44" s="1">
        <f>C44*'MileageCalc - 200 mi. day'!$C$10</f>
        <v>113.1</v>
      </c>
      <c r="F44" s="1">
        <f>SUM('MileageCalc - 200 mi. day'!$C$7*'MileageCalc - 200 mi. day'!$C$6*(1+'MileageCalc - 200 mi. day'!$C$8))+(C44/'MileageCalc - 200 mi. day'!$C$11*'MileageCalc - 200 mi. day'!$C$9)</f>
        <v>149.64</v>
      </c>
      <c r="H44" s="62">
        <f>SUM('MileageCalc - 200 mi. day'!$C$6)</f>
        <v>2</v>
      </c>
      <c r="I44" s="62">
        <v>195</v>
      </c>
      <c r="J44" s="63">
        <f t="shared" si="1"/>
        <v>97.5</v>
      </c>
      <c r="K44" s="64">
        <f>SUM('MileageCalc - 200 mi. day'!$C$7)*'MileageCalc - 200 mi. day'!$C$6</f>
        <v>120</v>
      </c>
      <c r="L44" s="64">
        <f t="shared" si="2"/>
        <v>0</v>
      </c>
      <c r="M44" s="64">
        <f>SUM(K44+L44)*'MileageCalc - 200 mi. day'!$C$8</f>
        <v>0</v>
      </c>
      <c r="N44" s="64">
        <f>SUM(I44/'MileageCalc - 200 mi. day'!$C$11)*'MileageCalc - 200 mi. day'!$C$9</f>
        <v>29.639999999999997</v>
      </c>
      <c r="O44" s="64">
        <f t="shared" si="0"/>
        <v>149.64</v>
      </c>
    </row>
    <row r="45" spans="3:15" ht="12.75">
      <c r="C45">
        <v>200</v>
      </c>
      <c r="D45" s="1">
        <f>C45*'MileageCalc - 200 mi. day'!$C$10</f>
        <v>115.99999999999999</v>
      </c>
      <c r="F45" s="1">
        <f>SUM('MileageCalc - 200 mi. day'!$C$7*'MileageCalc - 200 mi. day'!$C$6*(1+'MileageCalc - 200 mi. day'!$C$8))+(C45/'MileageCalc - 200 mi. day'!$C$11*'MileageCalc - 200 mi. day'!$C$9)</f>
        <v>150.4</v>
      </c>
      <c r="H45" s="62">
        <f>SUM('MileageCalc - 200 mi. day'!$C$6)</f>
        <v>2</v>
      </c>
      <c r="I45" s="62">
        <v>200</v>
      </c>
      <c r="J45" s="63">
        <f t="shared" si="1"/>
        <v>100</v>
      </c>
      <c r="K45" s="64">
        <f>SUM('MileageCalc - 200 mi. day'!$C$7)*'MileageCalc - 200 mi. day'!$C$6</f>
        <v>120</v>
      </c>
      <c r="L45" s="64">
        <f t="shared" si="2"/>
        <v>0</v>
      </c>
      <c r="M45" s="64">
        <f>SUM(K45+L45)*'MileageCalc - 200 mi. day'!$C$8</f>
        <v>0</v>
      </c>
      <c r="N45" s="64">
        <f>SUM(I45/'MileageCalc - 200 mi. day'!$C$11)*'MileageCalc - 200 mi. day'!$C$9</f>
        <v>30.4</v>
      </c>
      <c r="O45" s="64">
        <f t="shared" si="0"/>
        <v>150.4</v>
      </c>
    </row>
    <row r="46" spans="3:15" ht="12.75">
      <c r="C46">
        <v>205</v>
      </c>
      <c r="D46" s="1">
        <f>C46*'MileageCalc - 200 mi. day'!$C$10</f>
        <v>118.89999999999999</v>
      </c>
      <c r="E46" s="57">
        <f>SUM(C46-200)</f>
        <v>5</v>
      </c>
      <c r="F46" s="1">
        <f>SUM(('MileageCalc - 200 mi. day'!$C$7*'MileageCalc - 200 mi. day'!$C$6)+((C46-200)*0.25))*(1+'MileageCalc - 200 mi. day'!$C$8)+(C46/'MileageCalc - 200 mi. day'!$C$11*'MileageCalc - 200 mi. day'!$C$9)</f>
        <v>152.41</v>
      </c>
      <c r="H46" s="62">
        <f>SUM('MileageCalc - 200 mi. day'!$C$6)</f>
        <v>2</v>
      </c>
      <c r="I46" s="62">
        <v>205</v>
      </c>
      <c r="J46" s="63">
        <f t="shared" si="1"/>
        <v>102.5</v>
      </c>
      <c r="K46" s="64">
        <f>SUM('MileageCalc - 200 mi. day'!$C$7)*'MileageCalc - 200 mi. day'!$C$6</f>
        <v>120</v>
      </c>
      <c r="L46" s="64">
        <f>IF(J46&lt;201,0,((J46-200)*0.2))</f>
        <v>0</v>
      </c>
      <c r="M46" s="64">
        <f>SUM(K46+L46)*'MileageCalc - 200 mi. day'!$C$8</f>
        <v>0</v>
      </c>
      <c r="N46" s="64">
        <f>SUM(I46/'MileageCalc - 200 mi. day'!$C$11)*'MileageCalc - 200 mi. day'!$C$9</f>
        <v>31.159999999999997</v>
      </c>
      <c r="O46" s="64">
        <f t="shared" si="0"/>
        <v>151.16</v>
      </c>
    </row>
    <row r="47" spans="3:15" ht="12.75">
      <c r="C47">
        <v>210</v>
      </c>
      <c r="D47" s="1">
        <f>C47*'MileageCalc - 200 mi. day'!$C$10</f>
        <v>121.8</v>
      </c>
      <c r="E47" s="57">
        <f aca="true" t="shared" si="3" ref="E47:E110">SUM(C47-200)</f>
        <v>10</v>
      </c>
      <c r="F47" s="1">
        <f>SUM(('MileageCalc - 200 mi. day'!$C$7*'MileageCalc - 200 mi. day'!$C$6)+((C47-200)*0.25))*(1+'MileageCalc - 200 mi. day'!$C$8)+(C47/'MileageCalc - 200 mi. day'!$C$11*'MileageCalc - 200 mi. day'!$C$9)</f>
        <v>154.42</v>
      </c>
      <c r="H47" s="62">
        <f>SUM('MileageCalc - 200 mi. day'!$C$6)</f>
        <v>2</v>
      </c>
      <c r="I47" s="62">
        <v>210</v>
      </c>
      <c r="J47" s="63">
        <f t="shared" si="1"/>
        <v>105</v>
      </c>
      <c r="K47" s="64">
        <f>SUM('MileageCalc - 200 mi. day'!$C$7)*'MileageCalc - 200 mi. day'!$C$6</f>
        <v>120</v>
      </c>
      <c r="L47" s="64">
        <f aca="true" t="shared" si="4" ref="L47:L110">IF(J47&lt;201,0,((J47-200)*0.2))</f>
        <v>0</v>
      </c>
      <c r="M47" s="64">
        <f>SUM(K47+L47)*'MileageCalc - 200 mi. day'!$C$8</f>
        <v>0</v>
      </c>
      <c r="N47" s="64">
        <f>SUM(I47/'MileageCalc - 200 mi. day'!$C$11)*'MileageCalc - 200 mi. day'!$C$9</f>
        <v>31.919999999999998</v>
      </c>
      <c r="O47" s="64">
        <f t="shared" si="0"/>
        <v>151.92</v>
      </c>
    </row>
    <row r="48" spans="3:15" ht="12.75">
      <c r="C48">
        <v>215</v>
      </c>
      <c r="D48" s="1">
        <f>C48*'MileageCalc - 200 mi. day'!$C$10</f>
        <v>124.69999999999999</v>
      </c>
      <c r="E48" s="57">
        <f t="shared" si="3"/>
        <v>15</v>
      </c>
      <c r="F48" s="1">
        <f>SUM(('MileageCalc - 200 mi. day'!$C$7*'MileageCalc - 200 mi. day'!$C$6)+((C48-200)*0.25))*(1+'MileageCalc - 200 mi. day'!$C$8)+(C48/'MileageCalc - 200 mi. day'!$C$11*'MileageCalc - 200 mi. day'!$C$9)</f>
        <v>156.43</v>
      </c>
      <c r="H48" s="62">
        <f>SUM('MileageCalc - 200 mi. day'!$C$6)</f>
        <v>2</v>
      </c>
      <c r="I48" s="62">
        <v>215</v>
      </c>
      <c r="J48" s="63">
        <f t="shared" si="1"/>
        <v>107.5</v>
      </c>
      <c r="K48" s="64">
        <f>SUM('MileageCalc - 200 mi. day'!$C$7)*'MileageCalc - 200 mi. day'!$C$6</f>
        <v>120</v>
      </c>
      <c r="L48" s="64">
        <f t="shared" si="4"/>
        <v>0</v>
      </c>
      <c r="M48" s="64">
        <f>SUM(K48+L48)*'MileageCalc - 200 mi. day'!$C$8</f>
        <v>0</v>
      </c>
      <c r="N48" s="64">
        <f>SUM(I48/'MileageCalc - 200 mi. day'!$C$11)*'MileageCalc - 200 mi. day'!$C$9</f>
        <v>32.68</v>
      </c>
      <c r="O48" s="64">
        <f t="shared" si="0"/>
        <v>152.68</v>
      </c>
    </row>
    <row r="49" spans="3:15" ht="12.75">
      <c r="C49">
        <v>220</v>
      </c>
      <c r="D49" s="1">
        <f>C49*'MileageCalc - 200 mi. day'!$C$10</f>
        <v>127.6</v>
      </c>
      <c r="E49" s="57">
        <f t="shared" si="3"/>
        <v>20</v>
      </c>
      <c r="F49" s="1">
        <f>SUM(('MileageCalc - 200 mi. day'!$C$7*'MileageCalc - 200 mi. day'!$C$6)+((C49-200)*0.25))*(1+'MileageCalc - 200 mi. day'!$C$8)+(C49/'MileageCalc - 200 mi. day'!$C$11*'MileageCalc - 200 mi. day'!$C$9)</f>
        <v>158.44</v>
      </c>
      <c r="H49" s="62">
        <f>SUM('MileageCalc - 200 mi. day'!$C$6)</f>
        <v>2</v>
      </c>
      <c r="I49" s="62">
        <v>220</v>
      </c>
      <c r="J49" s="63">
        <f t="shared" si="1"/>
        <v>110</v>
      </c>
      <c r="K49" s="64">
        <f>SUM('MileageCalc - 200 mi. day'!$C$7)*'MileageCalc - 200 mi. day'!$C$6</f>
        <v>120</v>
      </c>
      <c r="L49" s="64">
        <f t="shared" si="4"/>
        <v>0</v>
      </c>
      <c r="M49" s="64">
        <f>SUM(K49+L49)*'MileageCalc - 200 mi. day'!$C$8</f>
        <v>0</v>
      </c>
      <c r="N49" s="64">
        <f>SUM(I49/'MileageCalc - 200 mi. day'!$C$11)*'MileageCalc - 200 mi. day'!$C$9</f>
        <v>33.44</v>
      </c>
      <c r="O49" s="64">
        <f t="shared" si="0"/>
        <v>153.44</v>
      </c>
    </row>
    <row r="50" spans="3:15" ht="12.75">
      <c r="C50">
        <v>225</v>
      </c>
      <c r="D50" s="1">
        <f>C50*'MileageCalc - 200 mi. day'!$C$10</f>
        <v>130.5</v>
      </c>
      <c r="E50" s="57">
        <f t="shared" si="3"/>
        <v>25</v>
      </c>
      <c r="F50" s="1">
        <f>SUM(('MileageCalc - 200 mi. day'!$C$7*'MileageCalc - 200 mi. day'!$C$6)+((C50-200)*0.25))*(1+'MileageCalc - 200 mi. day'!$C$8)+(C50/'MileageCalc - 200 mi. day'!$C$11*'MileageCalc - 200 mi. day'!$C$9)</f>
        <v>160.45</v>
      </c>
      <c r="H50" s="62">
        <f>SUM('MileageCalc - 200 mi. day'!$C$6)</f>
        <v>2</v>
      </c>
      <c r="I50" s="62">
        <v>225</v>
      </c>
      <c r="J50" s="63">
        <f t="shared" si="1"/>
        <v>112.5</v>
      </c>
      <c r="K50" s="64">
        <f>SUM('MileageCalc - 200 mi. day'!$C$7)*'MileageCalc - 200 mi. day'!$C$6</f>
        <v>120</v>
      </c>
      <c r="L50" s="64">
        <f t="shared" si="4"/>
        <v>0</v>
      </c>
      <c r="M50" s="64">
        <f>SUM(K50+L50)*'MileageCalc - 200 mi. day'!$C$8</f>
        <v>0</v>
      </c>
      <c r="N50" s="64">
        <f>SUM(I50/'MileageCalc - 200 mi. day'!$C$11)*'MileageCalc - 200 mi. day'!$C$9</f>
        <v>34.199999999999996</v>
      </c>
      <c r="O50" s="64">
        <f t="shared" si="0"/>
        <v>154.2</v>
      </c>
    </row>
    <row r="51" spans="3:15" ht="12.75">
      <c r="C51">
        <v>230</v>
      </c>
      <c r="D51" s="1">
        <f>C51*'MileageCalc - 200 mi. day'!$C$10</f>
        <v>133.39999999999998</v>
      </c>
      <c r="E51" s="57">
        <f t="shared" si="3"/>
        <v>30</v>
      </c>
      <c r="F51" s="1">
        <f>SUM(('MileageCalc - 200 mi. day'!$C$7*'MileageCalc - 200 mi. day'!$C$6)+((C51-200)*0.25))*(1+'MileageCalc - 200 mi. day'!$C$8)+(C51/'MileageCalc - 200 mi. day'!$C$11*'MileageCalc - 200 mi. day'!$C$9)</f>
        <v>162.45999999999998</v>
      </c>
      <c r="H51" s="62">
        <f>SUM('MileageCalc - 200 mi. day'!$C$6)</f>
        <v>2</v>
      </c>
      <c r="I51" s="62">
        <v>230</v>
      </c>
      <c r="J51" s="63">
        <f t="shared" si="1"/>
        <v>115</v>
      </c>
      <c r="K51" s="64">
        <f>SUM('MileageCalc - 200 mi. day'!$C$7)*'MileageCalc - 200 mi. day'!$C$6</f>
        <v>120</v>
      </c>
      <c r="L51" s="64">
        <f t="shared" si="4"/>
        <v>0</v>
      </c>
      <c r="M51" s="64">
        <f>SUM(K51+L51)*'MileageCalc - 200 mi. day'!$C$8</f>
        <v>0</v>
      </c>
      <c r="N51" s="64">
        <f>SUM(I51/'MileageCalc - 200 mi. day'!$C$11)*'MileageCalc - 200 mi. day'!$C$9</f>
        <v>34.959999999999994</v>
      </c>
      <c r="O51" s="64">
        <f t="shared" si="0"/>
        <v>154.95999999999998</v>
      </c>
    </row>
    <row r="52" spans="3:15" ht="12.75">
      <c r="C52">
        <v>235</v>
      </c>
      <c r="D52" s="1">
        <f>C52*'MileageCalc - 200 mi. day'!$C$10</f>
        <v>136.29999999999998</v>
      </c>
      <c r="E52" s="57">
        <f t="shared" si="3"/>
        <v>35</v>
      </c>
      <c r="F52" s="1">
        <f>SUM(('MileageCalc - 200 mi. day'!$C$7*'MileageCalc - 200 mi. day'!$C$6)+((C52-200)*0.25))*(1+'MileageCalc - 200 mi. day'!$C$8)+(C52/'MileageCalc - 200 mi. day'!$C$11*'MileageCalc - 200 mi. day'!$C$9)</f>
        <v>164.47</v>
      </c>
      <c r="H52" s="62">
        <f>SUM('MileageCalc - 200 mi. day'!$C$6)</f>
        <v>2</v>
      </c>
      <c r="I52" s="62">
        <v>235</v>
      </c>
      <c r="J52" s="63">
        <f t="shared" si="1"/>
        <v>117.5</v>
      </c>
      <c r="K52" s="64">
        <f>SUM('MileageCalc - 200 mi. day'!$C$7)*'MileageCalc - 200 mi. day'!$C$6</f>
        <v>120</v>
      </c>
      <c r="L52" s="64">
        <f t="shared" si="4"/>
        <v>0</v>
      </c>
      <c r="M52" s="64">
        <f>SUM(K52+L52)*'MileageCalc - 200 mi. day'!$C$8</f>
        <v>0</v>
      </c>
      <c r="N52" s="64">
        <f>SUM(I52/'MileageCalc - 200 mi. day'!$C$11)*'MileageCalc - 200 mi. day'!$C$9</f>
        <v>35.72</v>
      </c>
      <c r="O52" s="64">
        <f t="shared" si="0"/>
        <v>155.72</v>
      </c>
    </row>
    <row r="53" spans="3:15" ht="12.75">
      <c r="C53">
        <v>240</v>
      </c>
      <c r="D53" s="1">
        <f>C53*'MileageCalc - 200 mi. day'!$C$10</f>
        <v>139.2</v>
      </c>
      <c r="E53" s="57">
        <f t="shared" si="3"/>
        <v>40</v>
      </c>
      <c r="F53" s="1">
        <f>SUM(('MileageCalc - 200 mi. day'!$C$7*'MileageCalc - 200 mi. day'!$C$6)+((C53-200)*0.25))*(1+'MileageCalc - 200 mi. day'!$C$8)+(C53/'MileageCalc - 200 mi. day'!$C$11*'MileageCalc - 200 mi. day'!$C$9)</f>
        <v>166.48</v>
      </c>
      <c r="H53" s="62">
        <f>SUM('MileageCalc - 200 mi. day'!$C$6)</f>
        <v>2</v>
      </c>
      <c r="I53" s="62">
        <v>240</v>
      </c>
      <c r="J53" s="63">
        <f t="shared" si="1"/>
        <v>120</v>
      </c>
      <c r="K53" s="64">
        <f>SUM('MileageCalc - 200 mi. day'!$C$7)*'MileageCalc - 200 mi. day'!$C$6</f>
        <v>120</v>
      </c>
      <c r="L53" s="64">
        <f t="shared" si="4"/>
        <v>0</v>
      </c>
      <c r="M53" s="64">
        <f>SUM(K53+L53)*'MileageCalc - 200 mi. day'!$C$8</f>
        <v>0</v>
      </c>
      <c r="N53" s="64">
        <f>SUM(I53/'MileageCalc - 200 mi. day'!$C$11)*'MileageCalc - 200 mi. day'!$C$9</f>
        <v>36.48</v>
      </c>
      <c r="O53" s="64">
        <f t="shared" si="0"/>
        <v>156.48</v>
      </c>
    </row>
    <row r="54" spans="3:15" ht="12.75">
      <c r="C54">
        <v>245</v>
      </c>
      <c r="D54" s="1">
        <f>C54*'MileageCalc - 200 mi. day'!$C$10</f>
        <v>142.1</v>
      </c>
      <c r="E54" s="57">
        <f t="shared" si="3"/>
        <v>45</v>
      </c>
      <c r="F54" s="1">
        <f>SUM(('MileageCalc - 200 mi. day'!$C$7*'MileageCalc - 200 mi. day'!$C$6)+((C54-200)*0.25))*(1+'MileageCalc - 200 mi. day'!$C$8)+(C54/'MileageCalc - 200 mi. day'!$C$11*'MileageCalc - 200 mi. day'!$C$9)</f>
        <v>168.49</v>
      </c>
      <c r="H54" s="62">
        <f>SUM('MileageCalc - 200 mi. day'!$C$6)</f>
        <v>2</v>
      </c>
      <c r="I54" s="62">
        <v>245</v>
      </c>
      <c r="J54" s="63">
        <f t="shared" si="1"/>
        <v>122.5</v>
      </c>
      <c r="K54" s="64">
        <f>SUM('MileageCalc - 200 mi. day'!$C$7)*'MileageCalc - 200 mi. day'!$C$6</f>
        <v>120</v>
      </c>
      <c r="L54" s="64">
        <f t="shared" si="4"/>
        <v>0</v>
      </c>
      <c r="M54" s="64">
        <f>SUM(K54+L54)*'MileageCalc - 200 mi. day'!$C$8</f>
        <v>0</v>
      </c>
      <c r="N54" s="64">
        <f>SUM(I54/'MileageCalc - 200 mi. day'!$C$11)*'MileageCalc - 200 mi. day'!$C$9</f>
        <v>37.24</v>
      </c>
      <c r="O54" s="64">
        <f t="shared" si="0"/>
        <v>157.24</v>
      </c>
    </row>
    <row r="55" spans="3:15" ht="12.75">
      <c r="C55">
        <v>250</v>
      </c>
      <c r="D55" s="1">
        <f>C55*'MileageCalc - 200 mi. day'!$C$10</f>
        <v>145</v>
      </c>
      <c r="E55" s="57">
        <f t="shared" si="3"/>
        <v>50</v>
      </c>
      <c r="F55" s="1">
        <f>SUM(('MileageCalc - 200 mi. day'!$C$7*'MileageCalc - 200 mi. day'!$C$6)+((C55-200)*0.25))*(1+'MileageCalc - 200 mi. day'!$C$8)+(C55/'MileageCalc - 200 mi. day'!$C$11*'MileageCalc - 200 mi. day'!$C$9)</f>
        <v>170.5</v>
      </c>
      <c r="H55" s="62">
        <f>SUM('MileageCalc - 200 mi. day'!$C$6)</f>
        <v>2</v>
      </c>
      <c r="I55" s="62">
        <v>250</v>
      </c>
      <c r="J55" s="63">
        <f t="shared" si="1"/>
        <v>125</v>
      </c>
      <c r="K55" s="64">
        <f>SUM('MileageCalc - 200 mi. day'!$C$7)*'MileageCalc - 200 mi. day'!$C$6</f>
        <v>120</v>
      </c>
      <c r="L55" s="64">
        <f t="shared" si="4"/>
        <v>0</v>
      </c>
      <c r="M55" s="64">
        <f>SUM(K55+L55)*'MileageCalc - 200 mi. day'!$C$8</f>
        <v>0</v>
      </c>
      <c r="N55" s="64">
        <f>SUM(I55/'MileageCalc - 200 mi. day'!$C$11)*'MileageCalc - 200 mi. day'!$C$9</f>
        <v>38</v>
      </c>
      <c r="O55" s="64">
        <f t="shared" si="0"/>
        <v>158</v>
      </c>
    </row>
    <row r="56" spans="3:15" ht="12.75">
      <c r="C56">
        <v>255</v>
      </c>
      <c r="D56" s="1">
        <f>C56*'MileageCalc - 200 mi. day'!$C$10</f>
        <v>147.89999999999998</v>
      </c>
      <c r="E56" s="57">
        <f t="shared" si="3"/>
        <v>55</v>
      </c>
      <c r="F56" s="1">
        <f>SUM(('MileageCalc - 200 mi. day'!$C$7*'MileageCalc - 200 mi. day'!$C$6)+((C56-200)*0.25))*(1+'MileageCalc - 200 mi. day'!$C$8)+(C56/'MileageCalc - 200 mi. day'!$C$11*'MileageCalc - 200 mi. day'!$C$9)</f>
        <v>172.51</v>
      </c>
      <c r="H56" s="62">
        <f>SUM('MileageCalc - 200 mi. day'!$C$6)</f>
        <v>2</v>
      </c>
      <c r="I56" s="62">
        <v>255</v>
      </c>
      <c r="J56" s="63">
        <f t="shared" si="1"/>
        <v>127.5</v>
      </c>
      <c r="K56" s="64">
        <f>SUM('MileageCalc - 200 mi. day'!$C$7)*'MileageCalc - 200 mi. day'!$C$6</f>
        <v>120</v>
      </c>
      <c r="L56" s="64">
        <f t="shared" si="4"/>
        <v>0</v>
      </c>
      <c r="M56" s="64">
        <f>SUM(K56+L56)*'MileageCalc - 200 mi. day'!$C$8</f>
        <v>0</v>
      </c>
      <c r="N56" s="64">
        <f>SUM(I56/'MileageCalc - 200 mi. day'!$C$11)*'MileageCalc - 200 mi. day'!$C$9</f>
        <v>38.76</v>
      </c>
      <c r="O56" s="64">
        <f t="shared" si="0"/>
        <v>158.76</v>
      </c>
    </row>
    <row r="57" spans="3:15" ht="12.75">
      <c r="C57">
        <v>260</v>
      </c>
      <c r="D57" s="1">
        <f>C57*'MileageCalc - 200 mi. day'!$C$10</f>
        <v>150.79999999999998</v>
      </c>
      <c r="E57" s="57">
        <f t="shared" si="3"/>
        <v>60</v>
      </c>
      <c r="F57" s="1">
        <f>SUM(('MileageCalc - 200 mi. day'!$C$7*'MileageCalc - 200 mi. day'!$C$6)+((C57-200)*0.25))*(1+'MileageCalc - 200 mi. day'!$C$8)+(C57/'MileageCalc - 200 mi. day'!$C$11*'MileageCalc - 200 mi. day'!$C$9)</f>
        <v>174.51999999999998</v>
      </c>
      <c r="H57" s="62">
        <f>SUM('MileageCalc - 200 mi. day'!$C$6)</f>
        <v>2</v>
      </c>
      <c r="I57" s="62">
        <v>260</v>
      </c>
      <c r="J57" s="63">
        <f t="shared" si="1"/>
        <v>130</v>
      </c>
      <c r="K57" s="64">
        <f>SUM('MileageCalc - 200 mi. day'!$C$7)*'MileageCalc - 200 mi. day'!$C$6</f>
        <v>120</v>
      </c>
      <c r="L57" s="64">
        <f t="shared" si="4"/>
        <v>0</v>
      </c>
      <c r="M57" s="64">
        <f>SUM(K57+L57)*'MileageCalc - 200 mi. day'!$C$8</f>
        <v>0</v>
      </c>
      <c r="N57" s="64">
        <f>SUM(I57/'MileageCalc - 200 mi. day'!$C$11)*'MileageCalc - 200 mi. day'!$C$9</f>
        <v>39.519999999999996</v>
      </c>
      <c r="O57" s="64">
        <f t="shared" si="0"/>
        <v>159.51999999999998</v>
      </c>
    </row>
    <row r="58" spans="3:15" ht="12.75">
      <c r="C58">
        <v>265</v>
      </c>
      <c r="D58" s="1">
        <f>C58*'MileageCalc - 200 mi. day'!$C$10</f>
        <v>153.7</v>
      </c>
      <c r="E58" s="57">
        <f t="shared" si="3"/>
        <v>65</v>
      </c>
      <c r="F58" s="1">
        <f>SUM(('MileageCalc - 200 mi. day'!$C$7*'MileageCalc - 200 mi. day'!$C$6)+((C58-200)*0.25))*(1+'MileageCalc - 200 mi. day'!$C$8)+(C58/'MileageCalc - 200 mi. day'!$C$11*'MileageCalc - 200 mi. day'!$C$9)</f>
        <v>176.53</v>
      </c>
      <c r="H58" s="62">
        <f>SUM('MileageCalc - 200 mi. day'!$C$6)</f>
        <v>2</v>
      </c>
      <c r="I58" s="62">
        <v>265</v>
      </c>
      <c r="J58" s="63">
        <f t="shared" si="1"/>
        <v>132.5</v>
      </c>
      <c r="K58" s="64">
        <f>SUM('MileageCalc - 200 mi. day'!$C$7)*'MileageCalc - 200 mi. day'!$C$6</f>
        <v>120</v>
      </c>
      <c r="L58" s="64">
        <f t="shared" si="4"/>
        <v>0</v>
      </c>
      <c r="M58" s="64">
        <f>SUM(K58+L58)*'MileageCalc - 200 mi. day'!$C$8</f>
        <v>0</v>
      </c>
      <c r="N58" s="64">
        <f>SUM(I58/'MileageCalc - 200 mi. day'!$C$11)*'MileageCalc - 200 mi. day'!$C$9</f>
        <v>40.279999999999994</v>
      </c>
      <c r="O58" s="64">
        <f t="shared" si="0"/>
        <v>160.28</v>
      </c>
    </row>
    <row r="59" spans="3:15" ht="12.75">
      <c r="C59">
        <v>270</v>
      </c>
      <c r="D59" s="1">
        <f>C59*'MileageCalc - 200 mi. day'!$C$10</f>
        <v>156.6</v>
      </c>
      <c r="E59" s="57">
        <f t="shared" si="3"/>
        <v>70</v>
      </c>
      <c r="F59" s="1">
        <f>SUM(('MileageCalc - 200 mi. day'!$C$7*'MileageCalc - 200 mi. day'!$C$6)+((C59-200)*0.25))*(1+'MileageCalc - 200 mi. day'!$C$8)+(C59/'MileageCalc - 200 mi. day'!$C$11*'MileageCalc - 200 mi. day'!$C$9)</f>
        <v>178.54</v>
      </c>
      <c r="H59" s="62">
        <f>SUM('MileageCalc - 200 mi. day'!$C$6)</f>
        <v>2</v>
      </c>
      <c r="I59" s="62">
        <v>270</v>
      </c>
      <c r="J59" s="63">
        <f t="shared" si="1"/>
        <v>135</v>
      </c>
      <c r="K59" s="64">
        <f>SUM('MileageCalc - 200 mi. day'!$C$7)*'MileageCalc - 200 mi. day'!$C$6</f>
        <v>120</v>
      </c>
      <c r="L59" s="64">
        <f t="shared" si="4"/>
        <v>0</v>
      </c>
      <c r="M59" s="64">
        <f>SUM(K59+L59)*'MileageCalc - 200 mi. day'!$C$8</f>
        <v>0</v>
      </c>
      <c r="N59" s="64">
        <f>SUM(I59/'MileageCalc - 200 mi. day'!$C$11)*'MileageCalc - 200 mi. day'!$C$9</f>
        <v>41.04</v>
      </c>
      <c r="O59" s="64">
        <f t="shared" si="0"/>
        <v>161.04</v>
      </c>
    </row>
    <row r="60" spans="3:15" ht="12.75">
      <c r="C60">
        <v>275</v>
      </c>
      <c r="D60" s="1">
        <f>C60*'MileageCalc - 200 mi. day'!$C$10</f>
        <v>159.5</v>
      </c>
      <c r="E60" s="57">
        <f t="shared" si="3"/>
        <v>75</v>
      </c>
      <c r="F60" s="1">
        <f>SUM(('MileageCalc - 200 mi. day'!$C$7*'MileageCalc - 200 mi. day'!$C$6)+((C60-200)*0.25))*(1+'MileageCalc - 200 mi. day'!$C$8)+(C60/'MileageCalc - 200 mi. day'!$C$11*'MileageCalc - 200 mi. day'!$C$9)</f>
        <v>180.55</v>
      </c>
      <c r="H60" s="62">
        <f>SUM('MileageCalc - 200 mi. day'!$C$6)</f>
        <v>2</v>
      </c>
      <c r="I60" s="62">
        <v>275</v>
      </c>
      <c r="J60" s="63">
        <f t="shared" si="1"/>
        <v>137.5</v>
      </c>
      <c r="K60" s="64">
        <f>SUM('MileageCalc - 200 mi. day'!$C$7)*'MileageCalc - 200 mi. day'!$C$6</f>
        <v>120</v>
      </c>
      <c r="L60" s="64">
        <f t="shared" si="4"/>
        <v>0</v>
      </c>
      <c r="M60" s="64">
        <f>SUM(K60+L60)*'MileageCalc - 200 mi. day'!$C$8</f>
        <v>0</v>
      </c>
      <c r="N60" s="64">
        <f>SUM(I60/'MileageCalc - 200 mi. day'!$C$11)*'MileageCalc - 200 mi. day'!$C$9</f>
        <v>41.8</v>
      </c>
      <c r="O60" s="64">
        <f t="shared" si="0"/>
        <v>161.8</v>
      </c>
    </row>
    <row r="61" spans="3:15" ht="12.75">
      <c r="C61">
        <v>280</v>
      </c>
      <c r="D61" s="1">
        <f>C61*'MileageCalc - 200 mi. day'!$C$10</f>
        <v>162.39999999999998</v>
      </c>
      <c r="E61" s="57">
        <f t="shared" si="3"/>
        <v>80</v>
      </c>
      <c r="F61" s="1">
        <f>SUM(('MileageCalc - 200 mi. day'!$C$7*'MileageCalc - 200 mi. day'!$C$6)+((C61-200)*0.25))*(1+'MileageCalc - 200 mi. day'!$C$8)+(C61/'MileageCalc - 200 mi. day'!$C$11*'MileageCalc - 200 mi. day'!$C$9)</f>
        <v>182.56</v>
      </c>
      <c r="H61" s="62">
        <f>SUM('MileageCalc - 200 mi. day'!$C$6)</f>
        <v>2</v>
      </c>
      <c r="I61" s="62">
        <v>280</v>
      </c>
      <c r="J61" s="63">
        <f t="shared" si="1"/>
        <v>140</v>
      </c>
      <c r="K61" s="64">
        <f>SUM('MileageCalc - 200 mi. day'!$C$7)*'MileageCalc - 200 mi. day'!$C$6</f>
        <v>120</v>
      </c>
      <c r="L61" s="64">
        <f t="shared" si="4"/>
        <v>0</v>
      </c>
      <c r="M61" s="64">
        <f>SUM(K61+L61)*'MileageCalc - 200 mi. day'!$C$8</f>
        <v>0</v>
      </c>
      <c r="N61" s="64">
        <f>SUM(I61/'MileageCalc - 200 mi. day'!$C$11)*'MileageCalc - 200 mi. day'!$C$9</f>
        <v>42.559999999999995</v>
      </c>
      <c r="O61" s="64">
        <f t="shared" si="0"/>
        <v>162.56</v>
      </c>
    </row>
    <row r="62" spans="3:15" ht="12.75">
      <c r="C62">
        <v>285</v>
      </c>
      <c r="D62" s="1">
        <f>C62*'MileageCalc - 200 mi. day'!$C$10</f>
        <v>165.29999999999998</v>
      </c>
      <c r="E62" s="57">
        <f t="shared" si="3"/>
        <v>85</v>
      </c>
      <c r="F62" s="1">
        <f>SUM(('MileageCalc - 200 mi. day'!$C$7*'MileageCalc - 200 mi. day'!$C$6)+((C62-200)*0.25))*(1+'MileageCalc - 200 mi. day'!$C$8)+(C62/'MileageCalc - 200 mi. day'!$C$11*'MileageCalc - 200 mi. day'!$C$9)</f>
        <v>184.57</v>
      </c>
      <c r="H62" s="62">
        <f>SUM('MileageCalc - 200 mi. day'!$C$6)</f>
        <v>2</v>
      </c>
      <c r="I62" s="62">
        <v>285</v>
      </c>
      <c r="J62" s="63">
        <f t="shared" si="1"/>
        <v>142.5</v>
      </c>
      <c r="K62" s="64">
        <f>SUM('MileageCalc - 200 mi. day'!$C$7)*'MileageCalc - 200 mi. day'!$C$6</f>
        <v>120</v>
      </c>
      <c r="L62" s="64">
        <f t="shared" si="4"/>
        <v>0</v>
      </c>
      <c r="M62" s="64">
        <f>SUM(K62+L62)*'MileageCalc - 200 mi. day'!$C$8</f>
        <v>0</v>
      </c>
      <c r="N62" s="64">
        <f>SUM(I62/'MileageCalc - 200 mi. day'!$C$11)*'MileageCalc - 200 mi. day'!$C$9</f>
        <v>43.32</v>
      </c>
      <c r="O62" s="64">
        <f t="shared" si="0"/>
        <v>163.32</v>
      </c>
    </row>
    <row r="63" spans="3:15" ht="12.75">
      <c r="C63">
        <v>290</v>
      </c>
      <c r="D63" s="1">
        <f>C63*'MileageCalc - 200 mi. day'!$C$10</f>
        <v>168.2</v>
      </c>
      <c r="E63" s="57">
        <f t="shared" si="3"/>
        <v>90</v>
      </c>
      <c r="F63" s="1">
        <f>SUM(('MileageCalc - 200 mi. day'!$C$7*'MileageCalc - 200 mi. day'!$C$6)+((C63-200)*0.25))*(1+'MileageCalc - 200 mi. day'!$C$8)+(C63/'MileageCalc - 200 mi. day'!$C$11*'MileageCalc - 200 mi. day'!$C$9)</f>
        <v>186.57999999999998</v>
      </c>
      <c r="H63" s="62">
        <f>SUM('MileageCalc - 200 mi. day'!$C$6)</f>
        <v>2</v>
      </c>
      <c r="I63" s="62">
        <v>290</v>
      </c>
      <c r="J63" s="63">
        <f t="shared" si="1"/>
        <v>145</v>
      </c>
      <c r="K63" s="64">
        <f>SUM('MileageCalc - 200 mi. day'!$C$7)*'MileageCalc - 200 mi. day'!$C$6</f>
        <v>120</v>
      </c>
      <c r="L63" s="64">
        <f t="shared" si="4"/>
        <v>0</v>
      </c>
      <c r="M63" s="64">
        <f>SUM(K63+L63)*'MileageCalc - 200 mi. day'!$C$8</f>
        <v>0</v>
      </c>
      <c r="N63" s="64">
        <f>SUM(I63/'MileageCalc - 200 mi. day'!$C$11)*'MileageCalc - 200 mi. day'!$C$9</f>
        <v>44.08</v>
      </c>
      <c r="O63" s="64">
        <f t="shared" si="0"/>
        <v>164.07999999999998</v>
      </c>
    </row>
    <row r="64" spans="3:15" ht="12.75">
      <c r="C64">
        <v>295</v>
      </c>
      <c r="D64" s="1">
        <f>C64*'MileageCalc - 200 mi. day'!$C$10</f>
        <v>171.1</v>
      </c>
      <c r="E64" s="57">
        <f t="shared" si="3"/>
        <v>95</v>
      </c>
      <c r="F64" s="1">
        <f>SUM(('MileageCalc - 200 mi. day'!$C$7*'MileageCalc - 200 mi. day'!$C$6)+((C64-200)*0.25))*(1+'MileageCalc - 200 mi. day'!$C$8)+(C64/'MileageCalc - 200 mi. day'!$C$11*'MileageCalc - 200 mi. day'!$C$9)</f>
        <v>188.59</v>
      </c>
      <c r="H64" s="62">
        <f>SUM('MileageCalc - 200 mi. day'!$C$6)</f>
        <v>2</v>
      </c>
      <c r="I64" s="62">
        <v>295</v>
      </c>
      <c r="J64" s="63">
        <f t="shared" si="1"/>
        <v>147.5</v>
      </c>
      <c r="K64" s="64">
        <f>SUM('MileageCalc - 200 mi. day'!$C$7)*'MileageCalc - 200 mi. day'!$C$6</f>
        <v>120</v>
      </c>
      <c r="L64" s="64">
        <f t="shared" si="4"/>
        <v>0</v>
      </c>
      <c r="M64" s="64">
        <f>SUM(K64+L64)*'MileageCalc - 200 mi. day'!$C$8</f>
        <v>0</v>
      </c>
      <c r="N64" s="64">
        <f>SUM(I64/'MileageCalc - 200 mi. day'!$C$11)*'MileageCalc - 200 mi. day'!$C$9</f>
        <v>44.84</v>
      </c>
      <c r="O64" s="64">
        <f t="shared" si="0"/>
        <v>164.84</v>
      </c>
    </row>
    <row r="65" spans="3:15" ht="12.75">
      <c r="C65">
        <v>300</v>
      </c>
      <c r="D65" s="1">
        <f>C65*'MileageCalc - 200 mi. day'!$C$10</f>
        <v>174</v>
      </c>
      <c r="E65" s="57">
        <f t="shared" si="3"/>
        <v>100</v>
      </c>
      <c r="F65" s="1">
        <f>SUM(('MileageCalc - 200 mi. day'!$C$7*'MileageCalc - 200 mi. day'!$C$6)+((C65-200)*0.25))*(1+'MileageCalc - 200 mi. day'!$C$8)+(C65/'MileageCalc - 200 mi. day'!$C$11*'MileageCalc - 200 mi. day'!$C$9)</f>
        <v>190.6</v>
      </c>
      <c r="H65" s="62">
        <f>SUM('MileageCalc - 200 mi. day'!$C$6)</f>
        <v>2</v>
      </c>
      <c r="I65" s="62">
        <v>300</v>
      </c>
      <c r="J65" s="63">
        <f t="shared" si="1"/>
        <v>150</v>
      </c>
      <c r="K65" s="64">
        <f>SUM('MileageCalc - 200 mi. day'!$C$7)*'MileageCalc - 200 mi. day'!$C$6</f>
        <v>120</v>
      </c>
      <c r="L65" s="64">
        <f t="shared" si="4"/>
        <v>0</v>
      </c>
      <c r="M65" s="64">
        <f>SUM(K65+L65)*'MileageCalc - 200 mi. day'!$C$8</f>
        <v>0</v>
      </c>
      <c r="N65" s="64">
        <f>SUM(I65/'MileageCalc - 200 mi. day'!$C$11)*'MileageCalc - 200 mi. day'!$C$9</f>
        <v>45.599999999999994</v>
      </c>
      <c r="O65" s="64">
        <f t="shared" si="0"/>
        <v>165.6</v>
      </c>
    </row>
    <row r="66" spans="3:15" ht="12.75">
      <c r="C66">
        <v>305</v>
      </c>
      <c r="D66" s="1">
        <f>C66*'MileageCalc - 200 mi. day'!$C$10</f>
        <v>176.89999999999998</v>
      </c>
      <c r="E66" s="57">
        <f t="shared" si="3"/>
        <v>105</v>
      </c>
      <c r="F66" s="1">
        <f>SUM(('MileageCalc - 200 mi. day'!$C$7*'MileageCalc - 200 mi. day'!$C$6)+((C66-200)*0.25))*(1+'MileageCalc - 200 mi. day'!$C$8)+(C66/'MileageCalc - 200 mi. day'!$C$11*'MileageCalc - 200 mi. day'!$C$9)</f>
        <v>192.60999999999999</v>
      </c>
      <c r="H66" s="62">
        <f>SUM('MileageCalc - 200 mi. day'!$C$6)</f>
        <v>2</v>
      </c>
      <c r="I66" s="62">
        <v>305</v>
      </c>
      <c r="J66" s="63">
        <f t="shared" si="1"/>
        <v>152.5</v>
      </c>
      <c r="K66" s="64">
        <f>SUM('MileageCalc - 200 mi. day'!$C$7)*'MileageCalc - 200 mi. day'!$C$6</f>
        <v>120</v>
      </c>
      <c r="L66" s="64">
        <f t="shared" si="4"/>
        <v>0</v>
      </c>
      <c r="M66" s="64">
        <f>SUM(K66+L66)*'MileageCalc - 200 mi. day'!$C$8</f>
        <v>0</v>
      </c>
      <c r="N66" s="64">
        <f>SUM(I66/'MileageCalc - 200 mi. day'!$C$11)*'MileageCalc - 200 mi. day'!$C$9</f>
        <v>46.35999999999999</v>
      </c>
      <c r="O66" s="64">
        <f t="shared" si="0"/>
        <v>166.35999999999999</v>
      </c>
    </row>
    <row r="67" spans="3:15" ht="12.75">
      <c r="C67">
        <v>310</v>
      </c>
      <c r="D67" s="1">
        <f>C67*'MileageCalc - 200 mi. day'!$C$10</f>
        <v>179.79999999999998</v>
      </c>
      <c r="E67" s="57">
        <f t="shared" si="3"/>
        <v>110</v>
      </c>
      <c r="F67" s="1">
        <f>SUM(('MileageCalc - 200 mi. day'!$C$7*'MileageCalc - 200 mi. day'!$C$6)+((C67-200)*0.25))*(1+'MileageCalc - 200 mi. day'!$C$8)+(C67/'MileageCalc - 200 mi. day'!$C$11*'MileageCalc - 200 mi. day'!$C$9)</f>
        <v>194.62</v>
      </c>
      <c r="H67" s="62">
        <f>SUM('MileageCalc - 200 mi. day'!$C$6)</f>
        <v>2</v>
      </c>
      <c r="I67" s="62">
        <v>310</v>
      </c>
      <c r="J67" s="63">
        <f t="shared" si="1"/>
        <v>155</v>
      </c>
      <c r="K67" s="64">
        <f>SUM('MileageCalc - 200 mi. day'!$C$7)*'MileageCalc - 200 mi. day'!$C$6</f>
        <v>120</v>
      </c>
      <c r="L67" s="64">
        <f t="shared" si="4"/>
        <v>0</v>
      </c>
      <c r="M67" s="64">
        <f>SUM(K67+L67)*'MileageCalc - 200 mi. day'!$C$8</f>
        <v>0</v>
      </c>
      <c r="N67" s="64">
        <f>SUM(I67/'MileageCalc - 200 mi. day'!$C$11)*'MileageCalc - 200 mi. day'!$C$9</f>
        <v>47.12</v>
      </c>
      <c r="O67" s="64">
        <f t="shared" si="0"/>
        <v>167.12</v>
      </c>
    </row>
    <row r="68" spans="3:15" ht="12.75">
      <c r="C68">
        <v>315</v>
      </c>
      <c r="D68" s="1">
        <f>C68*'MileageCalc - 200 mi. day'!$C$10</f>
        <v>182.7</v>
      </c>
      <c r="E68" s="57">
        <f t="shared" si="3"/>
        <v>115</v>
      </c>
      <c r="F68" s="1">
        <f>SUM(('MileageCalc - 200 mi. day'!$C$7*'MileageCalc - 200 mi. day'!$C$6)+((C68-200)*0.25))*(1+'MileageCalc - 200 mi. day'!$C$8)+(C68/'MileageCalc - 200 mi. day'!$C$11*'MileageCalc - 200 mi. day'!$C$9)</f>
        <v>196.63</v>
      </c>
      <c r="H68" s="62">
        <f>SUM('MileageCalc - 200 mi. day'!$C$6)</f>
        <v>2</v>
      </c>
      <c r="I68" s="62">
        <v>315</v>
      </c>
      <c r="J68" s="63">
        <f t="shared" si="1"/>
        <v>157.5</v>
      </c>
      <c r="K68" s="64">
        <f>SUM('MileageCalc - 200 mi. day'!$C$7)*'MileageCalc - 200 mi. day'!$C$6</f>
        <v>120</v>
      </c>
      <c r="L68" s="64">
        <f t="shared" si="4"/>
        <v>0</v>
      </c>
      <c r="M68" s="64">
        <f>SUM(K68+L68)*'MileageCalc - 200 mi. day'!$C$8</f>
        <v>0</v>
      </c>
      <c r="N68" s="64">
        <f>SUM(I68/'MileageCalc - 200 mi. day'!$C$11)*'MileageCalc - 200 mi. day'!$C$9</f>
        <v>47.879999999999995</v>
      </c>
      <c r="O68" s="64">
        <f t="shared" si="0"/>
        <v>167.88</v>
      </c>
    </row>
    <row r="69" spans="3:15" ht="12.75">
      <c r="C69">
        <v>320</v>
      </c>
      <c r="D69" s="1">
        <f>C69*'MileageCalc - 200 mi. day'!$C$10</f>
        <v>185.6</v>
      </c>
      <c r="E69" s="57">
        <f t="shared" si="3"/>
        <v>120</v>
      </c>
      <c r="F69" s="1">
        <f>SUM(('MileageCalc - 200 mi. day'!$C$7*'MileageCalc - 200 mi. day'!$C$6)+((C69-200)*0.25))*(1+'MileageCalc - 200 mi. day'!$C$8)+(C69/'MileageCalc - 200 mi. day'!$C$11*'MileageCalc - 200 mi. day'!$C$9)</f>
        <v>198.64</v>
      </c>
      <c r="H69" s="62">
        <f>SUM('MileageCalc - 200 mi. day'!$C$6)</f>
        <v>2</v>
      </c>
      <c r="I69" s="62">
        <v>320</v>
      </c>
      <c r="J69" s="63">
        <f t="shared" si="1"/>
        <v>160</v>
      </c>
      <c r="K69" s="64">
        <f>SUM('MileageCalc - 200 mi. day'!$C$7)*'MileageCalc - 200 mi. day'!$C$6</f>
        <v>120</v>
      </c>
      <c r="L69" s="64">
        <f t="shared" si="4"/>
        <v>0</v>
      </c>
      <c r="M69" s="64">
        <f>SUM(K69+L69)*'MileageCalc - 200 mi. day'!$C$8</f>
        <v>0</v>
      </c>
      <c r="N69" s="64">
        <f>SUM(I69/'MileageCalc - 200 mi. day'!$C$11)*'MileageCalc - 200 mi. day'!$C$9</f>
        <v>48.64</v>
      </c>
      <c r="O69" s="64">
        <f t="shared" si="0"/>
        <v>168.64</v>
      </c>
    </row>
    <row r="70" spans="3:15" ht="12.75">
      <c r="C70">
        <v>325</v>
      </c>
      <c r="D70" s="1">
        <f>C70*'MileageCalc - 200 mi. day'!$C$10</f>
        <v>188.5</v>
      </c>
      <c r="E70" s="57">
        <f t="shared" si="3"/>
        <v>125</v>
      </c>
      <c r="F70" s="1">
        <f>SUM(('MileageCalc - 200 mi. day'!$C$7*'MileageCalc - 200 mi. day'!$C$6)+((C70-200)*0.25))*(1+'MileageCalc - 200 mi. day'!$C$8)+(C70/'MileageCalc - 200 mi. day'!$C$11*'MileageCalc - 200 mi. day'!$C$9)</f>
        <v>200.65</v>
      </c>
      <c r="H70" s="62">
        <f>SUM('MileageCalc - 200 mi. day'!$C$6)</f>
        <v>2</v>
      </c>
      <c r="I70" s="62">
        <v>325</v>
      </c>
      <c r="J70" s="63">
        <f t="shared" si="1"/>
        <v>162.5</v>
      </c>
      <c r="K70" s="64">
        <f>SUM('MileageCalc - 200 mi. day'!$C$7)*'MileageCalc - 200 mi. day'!$C$6</f>
        <v>120</v>
      </c>
      <c r="L70" s="64">
        <f t="shared" si="4"/>
        <v>0</v>
      </c>
      <c r="M70" s="64">
        <f>SUM(K70+L70)*'MileageCalc - 200 mi. day'!$C$8</f>
        <v>0</v>
      </c>
      <c r="N70" s="64">
        <f>SUM(I70/'MileageCalc - 200 mi. day'!$C$11)*'MileageCalc - 200 mi. day'!$C$9</f>
        <v>49.4</v>
      </c>
      <c r="O70" s="64">
        <f aca="true" t="shared" si="5" ref="O70:O133">SUM(K70:N70)</f>
        <v>169.4</v>
      </c>
    </row>
    <row r="71" spans="3:15" ht="12.75">
      <c r="C71">
        <v>330</v>
      </c>
      <c r="D71" s="1">
        <f>C71*'MileageCalc - 200 mi. day'!$C$10</f>
        <v>191.39999999999998</v>
      </c>
      <c r="E71" s="57">
        <f t="shared" si="3"/>
        <v>130</v>
      </c>
      <c r="F71" s="1">
        <f>SUM(('MileageCalc - 200 mi. day'!$C$7*'MileageCalc - 200 mi. day'!$C$6)+((C71-200)*0.25))*(1+'MileageCalc - 200 mi. day'!$C$8)+(C71/'MileageCalc - 200 mi. day'!$C$11*'MileageCalc - 200 mi. day'!$C$9)</f>
        <v>202.66</v>
      </c>
      <c r="H71" s="62">
        <f>SUM('MileageCalc - 200 mi. day'!$C$6)</f>
        <v>2</v>
      </c>
      <c r="I71" s="62">
        <v>330</v>
      </c>
      <c r="J71" s="63">
        <f aca="true" t="shared" si="6" ref="J71:J134">SUM(I71/H71)</f>
        <v>165</v>
      </c>
      <c r="K71" s="64">
        <f>SUM('MileageCalc - 200 mi. day'!$C$7)*'MileageCalc - 200 mi. day'!$C$6</f>
        <v>120</v>
      </c>
      <c r="L71" s="64">
        <f t="shared" si="4"/>
        <v>0</v>
      </c>
      <c r="M71" s="64">
        <f>SUM(K71+L71)*'MileageCalc - 200 mi. day'!$C$8</f>
        <v>0</v>
      </c>
      <c r="N71" s="64">
        <f>SUM(I71/'MileageCalc - 200 mi. day'!$C$11)*'MileageCalc - 200 mi. day'!$C$9</f>
        <v>50.16</v>
      </c>
      <c r="O71" s="64">
        <f t="shared" si="5"/>
        <v>170.16</v>
      </c>
    </row>
    <row r="72" spans="3:15" ht="12.75">
      <c r="C72">
        <v>335</v>
      </c>
      <c r="D72" s="1">
        <f>C72*'MileageCalc - 200 mi. day'!$C$10</f>
        <v>194.29999999999998</v>
      </c>
      <c r="E72" s="57">
        <f t="shared" si="3"/>
        <v>135</v>
      </c>
      <c r="F72" s="1">
        <f>SUM(('MileageCalc - 200 mi. day'!$C$7*'MileageCalc - 200 mi. day'!$C$6)+((C72-200)*0.25))*(1+'MileageCalc - 200 mi. day'!$C$8)+(C72/'MileageCalc - 200 mi. day'!$C$11*'MileageCalc - 200 mi. day'!$C$9)</f>
        <v>204.67000000000002</v>
      </c>
      <c r="H72" s="62">
        <f>SUM('MileageCalc - 200 mi. day'!$C$6)</f>
        <v>2</v>
      </c>
      <c r="I72" s="62">
        <v>335</v>
      </c>
      <c r="J72" s="63">
        <f t="shared" si="6"/>
        <v>167.5</v>
      </c>
      <c r="K72" s="64">
        <f>SUM('MileageCalc - 200 mi. day'!$C$7)*'MileageCalc - 200 mi. day'!$C$6</f>
        <v>120</v>
      </c>
      <c r="L72" s="64">
        <f t="shared" si="4"/>
        <v>0</v>
      </c>
      <c r="M72" s="64">
        <f>SUM(K72+L72)*'MileageCalc - 200 mi. day'!$C$8</f>
        <v>0</v>
      </c>
      <c r="N72" s="64">
        <f>SUM(I72/'MileageCalc - 200 mi. day'!$C$11)*'MileageCalc - 200 mi. day'!$C$9</f>
        <v>50.92</v>
      </c>
      <c r="O72" s="64">
        <f t="shared" si="5"/>
        <v>170.92000000000002</v>
      </c>
    </row>
    <row r="73" spans="3:15" ht="12.75">
      <c r="C73">
        <v>340</v>
      </c>
      <c r="D73" s="1">
        <f>C73*'MileageCalc - 200 mi. day'!$C$10</f>
        <v>197.2</v>
      </c>
      <c r="E73" s="57">
        <f t="shared" si="3"/>
        <v>140</v>
      </c>
      <c r="F73" s="1">
        <f>SUM(('MileageCalc - 200 mi. day'!$C$7*'MileageCalc - 200 mi. day'!$C$6)+((C73-200)*0.25))*(1+'MileageCalc - 200 mi. day'!$C$8)+(C73/'MileageCalc - 200 mi. day'!$C$11*'MileageCalc - 200 mi. day'!$C$9)</f>
        <v>206.68</v>
      </c>
      <c r="H73" s="62">
        <f>SUM('MileageCalc - 200 mi. day'!$C$6)</f>
        <v>2</v>
      </c>
      <c r="I73" s="62">
        <v>340</v>
      </c>
      <c r="J73" s="63">
        <f t="shared" si="6"/>
        <v>170</v>
      </c>
      <c r="K73" s="64">
        <f>SUM('MileageCalc - 200 mi. day'!$C$7)*'MileageCalc - 200 mi. day'!$C$6</f>
        <v>120</v>
      </c>
      <c r="L73" s="64">
        <f t="shared" si="4"/>
        <v>0</v>
      </c>
      <c r="M73" s="64">
        <f>SUM(K73+L73)*'MileageCalc - 200 mi. day'!$C$8</f>
        <v>0</v>
      </c>
      <c r="N73" s="64">
        <f>SUM(I73/'MileageCalc - 200 mi. day'!$C$11)*'MileageCalc - 200 mi. day'!$C$9</f>
        <v>51.68</v>
      </c>
      <c r="O73" s="64">
        <f t="shared" si="5"/>
        <v>171.68</v>
      </c>
    </row>
    <row r="74" spans="3:15" ht="12.75">
      <c r="C74">
        <v>345</v>
      </c>
      <c r="D74" s="1">
        <f>C74*'MileageCalc - 200 mi. day'!$C$10</f>
        <v>200.1</v>
      </c>
      <c r="E74" s="57">
        <f t="shared" si="3"/>
        <v>145</v>
      </c>
      <c r="F74" s="1">
        <f>SUM(('MileageCalc - 200 mi. day'!$C$7*'MileageCalc - 200 mi. day'!$C$6)+((C74-200)*0.25))*(1+'MileageCalc - 200 mi. day'!$C$8)+(C74/'MileageCalc - 200 mi. day'!$C$11*'MileageCalc - 200 mi. day'!$C$9)</f>
        <v>208.69</v>
      </c>
      <c r="H74" s="62">
        <f>SUM('MileageCalc - 200 mi. day'!$C$6)</f>
        <v>2</v>
      </c>
      <c r="I74" s="62">
        <v>345</v>
      </c>
      <c r="J74" s="63">
        <f t="shared" si="6"/>
        <v>172.5</v>
      </c>
      <c r="K74" s="64">
        <f>SUM('MileageCalc - 200 mi. day'!$C$7)*'MileageCalc - 200 mi. day'!$C$6</f>
        <v>120</v>
      </c>
      <c r="L74" s="64">
        <f t="shared" si="4"/>
        <v>0</v>
      </c>
      <c r="M74" s="64">
        <f>SUM(K74+L74)*'MileageCalc - 200 mi. day'!$C$8</f>
        <v>0</v>
      </c>
      <c r="N74" s="64">
        <f>SUM(I74/'MileageCalc - 200 mi. day'!$C$11)*'MileageCalc - 200 mi. day'!$C$9</f>
        <v>52.44</v>
      </c>
      <c r="O74" s="64">
        <f t="shared" si="5"/>
        <v>172.44</v>
      </c>
    </row>
    <row r="75" spans="3:15" ht="12.75">
      <c r="C75">
        <v>350</v>
      </c>
      <c r="D75" s="1">
        <f>C75*'MileageCalc - 200 mi. day'!$C$10</f>
        <v>203</v>
      </c>
      <c r="E75" s="57">
        <f t="shared" si="3"/>
        <v>150</v>
      </c>
      <c r="F75" s="1">
        <f>SUM(('MileageCalc - 200 mi. day'!$C$7*'MileageCalc - 200 mi. day'!$C$6)+((C75-200)*0.25))*(1+'MileageCalc - 200 mi. day'!$C$8)+(C75/'MileageCalc - 200 mi. day'!$C$11*'MileageCalc - 200 mi. day'!$C$9)</f>
        <v>210.7</v>
      </c>
      <c r="H75" s="62">
        <f>SUM('MileageCalc - 200 mi. day'!$C$6)</f>
        <v>2</v>
      </c>
      <c r="I75" s="62">
        <v>350</v>
      </c>
      <c r="J75" s="63">
        <f t="shared" si="6"/>
        <v>175</v>
      </c>
      <c r="K75" s="64">
        <f>SUM('MileageCalc - 200 mi. day'!$C$7)*'MileageCalc - 200 mi. day'!$C$6</f>
        <v>120</v>
      </c>
      <c r="L75" s="64">
        <f t="shared" si="4"/>
        <v>0</v>
      </c>
      <c r="M75" s="64">
        <f>SUM(K75+L75)*'MileageCalc - 200 mi. day'!$C$8</f>
        <v>0</v>
      </c>
      <c r="N75" s="64">
        <f>SUM(I75/'MileageCalc - 200 mi. day'!$C$11)*'MileageCalc - 200 mi. day'!$C$9</f>
        <v>53.199999999999996</v>
      </c>
      <c r="O75" s="64">
        <f t="shared" si="5"/>
        <v>173.2</v>
      </c>
    </row>
    <row r="76" spans="3:15" ht="12.75">
      <c r="C76">
        <v>355</v>
      </c>
      <c r="D76" s="1">
        <f>C76*'MileageCalc - 200 mi. day'!$C$10</f>
        <v>205.89999999999998</v>
      </c>
      <c r="E76" s="57">
        <f t="shared" si="3"/>
        <v>155</v>
      </c>
      <c r="F76" s="1">
        <f>SUM(('MileageCalc - 200 mi. day'!$C$7*'MileageCalc - 200 mi. day'!$C$6)+((C76-200)*0.25))*(1+'MileageCalc - 200 mi. day'!$C$8)+(C76/'MileageCalc - 200 mi. day'!$C$11*'MileageCalc - 200 mi. day'!$C$9)</f>
        <v>212.70999999999998</v>
      </c>
      <c r="H76" s="62">
        <f>SUM('MileageCalc - 200 mi. day'!$C$6)</f>
        <v>2</v>
      </c>
      <c r="I76" s="62">
        <v>355</v>
      </c>
      <c r="J76" s="63">
        <f t="shared" si="6"/>
        <v>177.5</v>
      </c>
      <c r="K76" s="64">
        <f>SUM('MileageCalc - 200 mi. day'!$C$7)*'MileageCalc - 200 mi. day'!$C$6</f>
        <v>120</v>
      </c>
      <c r="L76" s="64">
        <f t="shared" si="4"/>
        <v>0</v>
      </c>
      <c r="M76" s="64">
        <f>SUM(K76+L76)*'MileageCalc - 200 mi. day'!$C$8</f>
        <v>0</v>
      </c>
      <c r="N76" s="64">
        <f>SUM(I76/'MileageCalc - 200 mi. day'!$C$11)*'MileageCalc - 200 mi. day'!$C$9</f>
        <v>53.959999999999994</v>
      </c>
      <c r="O76" s="64">
        <f t="shared" si="5"/>
        <v>173.95999999999998</v>
      </c>
    </row>
    <row r="77" spans="3:15" ht="12.75">
      <c r="C77">
        <v>360</v>
      </c>
      <c r="D77" s="1">
        <f>C77*'MileageCalc - 200 mi. day'!$C$10</f>
        <v>208.79999999999998</v>
      </c>
      <c r="E77" s="57">
        <f t="shared" si="3"/>
        <v>160</v>
      </c>
      <c r="F77" s="1">
        <f>SUM(('MileageCalc - 200 mi. day'!$C$7*'MileageCalc - 200 mi. day'!$C$6)+((C77-200)*0.25))*(1+'MileageCalc - 200 mi. day'!$C$8)+(C77/'MileageCalc - 200 mi. day'!$C$11*'MileageCalc - 200 mi. day'!$C$9)</f>
        <v>214.72</v>
      </c>
      <c r="H77" s="62">
        <f>SUM('MileageCalc - 200 mi. day'!$C$6)</f>
        <v>2</v>
      </c>
      <c r="I77" s="62">
        <v>360</v>
      </c>
      <c r="J77" s="63">
        <f t="shared" si="6"/>
        <v>180</v>
      </c>
      <c r="K77" s="64">
        <f>SUM('MileageCalc - 200 mi. day'!$C$7)*'MileageCalc - 200 mi. day'!$C$6</f>
        <v>120</v>
      </c>
      <c r="L77" s="64">
        <f t="shared" si="4"/>
        <v>0</v>
      </c>
      <c r="M77" s="64">
        <f>SUM(K77+L77)*'MileageCalc - 200 mi. day'!$C$8</f>
        <v>0</v>
      </c>
      <c r="N77" s="64">
        <f>SUM(I77/'MileageCalc - 200 mi. day'!$C$11)*'MileageCalc - 200 mi. day'!$C$9</f>
        <v>54.72</v>
      </c>
      <c r="O77" s="64">
        <f t="shared" si="5"/>
        <v>174.72</v>
      </c>
    </row>
    <row r="78" spans="3:15" ht="12.75">
      <c r="C78">
        <v>365</v>
      </c>
      <c r="D78" s="1">
        <f>C78*'MileageCalc - 200 mi. day'!$C$10</f>
        <v>211.7</v>
      </c>
      <c r="E78" s="57">
        <f t="shared" si="3"/>
        <v>165</v>
      </c>
      <c r="F78" s="1">
        <f>SUM(('MileageCalc - 200 mi. day'!$C$7*'MileageCalc - 200 mi. day'!$C$6)+((C78-200)*0.25))*(1+'MileageCalc - 200 mi. day'!$C$8)+(C78/'MileageCalc - 200 mi. day'!$C$11*'MileageCalc - 200 mi. day'!$C$9)</f>
        <v>216.73</v>
      </c>
      <c r="H78" s="62">
        <f>SUM('MileageCalc - 200 mi. day'!$C$6)</f>
        <v>2</v>
      </c>
      <c r="I78" s="62">
        <v>365</v>
      </c>
      <c r="J78" s="63">
        <f t="shared" si="6"/>
        <v>182.5</v>
      </c>
      <c r="K78" s="64">
        <f>SUM('MileageCalc - 200 mi. day'!$C$7)*'MileageCalc - 200 mi. day'!$C$6</f>
        <v>120</v>
      </c>
      <c r="L78" s="64">
        <f t="shared" si="4"/>
        <v>0</v>
      </c>
      <c r="M78" s="64">
        <f>SUM(K78+L78)*'MileageCalc - 200 mi. day'!$C$8</f>
        <v>0</v>
      </c>
      <c r="N78" s="64">
        <f>SUM(I78/'MileageCalc - 200 mi. day'!$C$11)*'MileageCalc - 200 mi. day'!$C$9</f>
        <v>55.48</v>
      </c>
      <c r="O78" s="64">
        <f t="shared" si="5"/>
        <v>175.48</v>
      </c>
    </row>
    <row r="79" spans="3:15" ht="12.75">
      <c r="C79">
        <v>370</v>
      </c>
      <c r="D79" s="1">
        <f>C79*'MileageCalc - 200 mi. day'!$C$10</f>
        <v>214.6</v>
      </c>
      <c r="E79" s="57">
        <f t="shared" si="3"/>
        <v>170</v>
      </c>
      <c r="F79" s="1">
        <f>SUM(('MileageCalc - 200 mi. day'!$C$7*'MileageCalc - 200 mi. day'!$C$6)+((C79-200)*0.25))*(1+'MileageCalc - 200 mi. day'!$C$8)+(C79/'MileageCalc - 200 mi. day'!$C$11*'MileageCalc - 200 mi. day'!$C$9)</f>
        <v>218.74</v>
      </c>
      <c r="H79" s="62">
        <f>SUM('MileageCalc - 200 mi. day'!$C$6)</f>
        <v>2</v>
      </c>
      <c r="I79" s="62">
        <v>370</v>
      </c>
      <c r="J79" s="63">
        <f t="shared" si="6"/>
        <v>185</v>
      </c>
      <c r="K79" s="64">
        <f>SUM('MileageCalc - 200 mi. day'!$C$7)*'MileageCalc - 200 mi. day'!$C$6</f>
        <v>120</v>
      </c>
      <c r="L79" s="64">
        <f t="shared" si="4"/>
        <v>0</v>
      </c>
      <c r="M79" s="64">
        <f>SUM(K79+L79)*'MileageCalc - 200 mi. day'!$C$8</f>
        <v>0</v>
      </c>
      <c r="N79" s="64">
        <f>SUM(I79/'MileageCalc - 200 mi. day'!$C$11)*'MileageCalc - 200 mi. day'!$C$9</f>
        <v>56.24</v>
      </c>
      <c r="O79" s="64">
        <f t="shared" si="5"/>
        <v>176.24</v>
      </c>
    </row>
    <row r="80" spans="3:15" ht="12.75">
      <c r="C80">
        <v>375</v>
      </c>
      <c r="D80" s="1">
        <f>C80*'MileageCalc - 200 mi. day'!$C$10</f>
        <v>217.49999999999997</v>
      </c>
      <c r="E80" s="57">
        <f t="shared" si="3"/>
        <v>175</v>
      </c>
      <c r="F80" s="1">
        <f>SUM(('MileageCalc - 200 mi. day'!$C$7*'MileageCalc - 200 mi. day'!$C$6)+((C80-200)*0.25))*(1+'MileageCalc - 200 mi. day'!$C$8)+(C80/'MileageCalc - 200 mi. day'!$C$11*'MileageCalc - 200 mi. day'!$C$9)</f>
        <v>220.75</v>
      </c>
      <c r="H80" s="62">
        <f>SUM('MileageCalc - 200 mi. day'!$C$6)</f>
        <v>2</v>
      </c>
      <c r="I80" s="62">
        <v>375</v>
      </c>
      <c r="J80" s="63">
        <f t="shared" si="6"/>
        <v>187.5</v>
      </c>
      <c r="K80" s="64">
        <f>SUM('MileageCalc - 200 mi. day'!$C$7)*'MileageCalc - 200 mi. day'!$C$6</f>
        <v>120</v>
      </c>
      <c r="L80" s="64">
        <f t="shared" si="4"/>
        <v>0</v>
      </c>
      <c r="M80" s="64">
        <f>SUM(K80+L80)*'MileageCalc - 200 mi. day'!$C$8</f>
        <v>0</v>
      </c>
      <c r="N80" s="64">
        <f>SUM(I80/'MileageCalc - 200 mi. day'!$C$11)*'MileageCalc - 200 mi. day'!$C$9</f>
        <v>57</v>
      </c>
      <c r="O80" s="64">
        <f t="shared" si="5"/>
        <v>177</v>
      </c>
    </row>
    <row r="81" spans="3:15" ht="12.75">
      <c r="C81">
        <v>380</v>
      </c>
      <c r="D81" s="1">
        <f>C81*'MileageCalc - 200 mi. day'!$C$10</f>
        <v>220.39999999999998</v>
      </c>
      <c r="E81" s="57">
        <f t="shared" si="3"/>
        <v>180</v>
      </c>
      <c r="F81" s="1">
        <f>SUM(('MileageCalc - 200 mi. day'!$C$7*'MileageCalc - 200 mi. day'!$C$6)+((C81-200)*0.25))*(1+'MileageCalc - 200 mi. day'!$C$8)+(C81/'MileageCalc - 200 mi. day'!$C$11*'MileageCalc - 200 mi. day'!$C$9)</f>
        <v>222.76</v>
      </c>
      <c r="H81" s="62">
        <f>SUM('MileageCalc - 200 mi. day'!$C$6)</f>
        <v>2</v>
      </c>
      <c r="I81" s="62">
        <v>380</v>
      </c>
      <c r="J81" s="63">
        <f t="shared" si="6"/>
        <v>190</v>
      </c>
      <c r="K81" s="64">
        <f>SUM('MileageCalc - 200 mi. day'!$C$7)*'MileageCalc - 200 mi. day'!$C$6</f>
        <v>120</v>
      </c>
      <c r="L81" s="64">
        <f t="shared" si="4"/>
        <v>0</v>
      </c>
      <c r="M81" s="64">
        <f>SUM(K81+L81)*'MileageCalc - 200 mi. day'!$C$8</f>
        <v>0</v>
      </c>
      <c r="N81" s="64">
        <f>SUM(I81/'MileageCalc - 200 mi. day'!$C$11)*'MileageCalc - 200 mi. day'!$C$9</f>
        <v>57.76</v>
      </c>
      <c r="O81" s="64">
        <f t="shared" si="5"/>
        <v>177.76</v>
      </c>
    </row>
    <row r="82" spans="3:15" ht="12.75">
      <c r="C82">
        <v>385</v>
      </c>
      <c r="D82" s="1">
        <f>C82*'MileageCalc - 200 mi. day'!$C$10</f>
        <v>223.29999999999998</v>
      </c>
      <c r="E82" s="57">
        <f t="shared" si="3"/>
        <v>185</v>
      </c>
      <c r="F82" s="1">
        <f>SUM(('MileageCalc - 200 mi. day'!$C$7*'MileageCalc - 200 mi. day'!$C$6)+((C82-200)*0.25))*(1+'MileageCalc - 200 mi. day'!$C$8)+(C82/'MileageCalc - 200 mi. day'!$C$11*'MileageCalc - 200 mi. day'!$C$9)</f>
        <v>224.76999999999998</v>
      </c>
      <c r="H82" s="62">
        <f>SUM('MileageCalc - 200 mi. day'!$C$6)</f>
        <v>2</v>
      </c>
      <c r="I82" s="62">
        <v>385</v>
      </c>
      <c r="J82" s="63">
        <f t="shared" si="6"/>
        <v>192.5</v>
      </c>
      <c r="K82" s="64">
        <f>SUM('MileageCalc - 200 mi. day'!$C$7)*'MileageCalc - 200 mi. day'!$C$6</f>
        <v>120</v>
      </c>
      <c r="L82" s="64">
        <f t="shared" si="4"/>
        <v>0</v>
      </c>
      <c r="M82" s="64">
        <f>SUM(K82+L82)*'MileageCalc - 200 mi. day'!$C$8</f>
        <v>0</v>
      </c>
      <c r="N82" s="64">
        <f>SUM(I82/'MileageCalc - 200 mi. day'!$C$11)*'MileageCalc - 200 mi. day'!$C$9</f>
        <v>58.519999999999996</v>
      </c>
      <c r="O82" s="64">
        <f t="shared" si="5"/>
        <v>178.51999999999998</v>
      </c>
    </row>
    <row r="83" spans="3:15" ht="12.75">
      <c r="C83">
        <v>390</v>
      </c>
      <c r="D83" s="1">
        <f>C83*'MileageCalc - 200 mi. day'!$C$10</f>
        <v>226.2</v>
      </c>
      <c r="E83" s="57">
        <f t="shared" si="3"/>
        <v>190</v>
      </c>
      <c r="F83" s="1">
        <f>SUM(('MileageCalc - 200 mi. day'!$C$7*'MileageCalc - 200 mi. day'!$C$6)+((C83-200)*0.25))*(1+'MileageCalc - 200 mi. day'!$C$8)+(C83/'MileageCalc - 200 mi. day'!$C$11*'MileageCalc - 200 mi. day'!$C$9)</f>
        <v>226.78</v>
      </c>
      <c r="H83" s="62">
        <f>SUM('MileageCalc - 200 mi. day'!$C$6)</f>
        <v>2</v>
      </c>
      <c r="I83" s="62">
        <v>390</v>
      </c>
      <c r="J83" s="63">
        <f t="shared" si="6"/>
        <v>195</v>
      </c>
      <c r="K83" s="64">
        <f>SUM('MileageCalc - 200 mi. day'!$C$7)*'MileageCalc - 200 mi. day'!$C$6</f>
        <v>120</v>
      </c>
      <c r="L83" s="64">
        <f t="shared" si="4"/>
        <v>0</v>
      </c>
      <c r="M83" s="64">
        <f>SUM(K83+L83)*'MileageCalc - 200 mi. day'!$C$8</f>
        <v>0</v>
      </c>
      <c r="N83" s="64">
        <f>SUM(I83/'MileageCalc - 200 mi. day'!$C$11)*'MileageCalc - 200 mi. day'!$C$9</f>
        <v>59.279999999999994</v>
      </c>
      <c r="O83" s="64">
        <f t="shared" si="5"/>
        <v>179.28</v>
      </c>
    </row>
    <row r="84" spans="3:15" ht="12.75">
      <c r="C84">
        <v>395</v>
      </c>
      <c r="D84" s="1">
        <f>C84*'MileageCalc - 200 mi. day'!$C$10</f>
        <v>229.1</v>
      </c>
      <c r="E84" s="57">
        <f t="shared" si="3"/>
        <v>195</v>
      </c>
      <c r="F84" s="1">
        <f>SUM(('MileageCalc - 200 mi. day'!$C$7*'MileageCalc - 200 mi. day'!$C$6)+((C84-200)*0.25))*(1+'MileageCalc - 200 mi. day'!$C$8)+(C84/'MileageCalc - 200 mi. day'!$C$11*'MileageCalc - 200 mi. day'!$C$9)</f>
        <v>228.79</v>
      </c>
      <c r="H84" s="62">
        <f>SUM('MileageCalc - 200 mi. day'!$C$6)</f>
        <v>2</v>
      </c>
      <c r="I84" s="62">
        <v>395</v>
      </c>
      <c r="J84" s="63">
        <f t="shared" si="6"/>
        <v>197.5</v>
      </c>
      <c r="K84" s="64">
        <f>SUM('MileageCalc - 200 mi. day'!$C$7)*'MileageCalc - 200 mi. day'!$C$6</f>
        <v>120</v>
      </c>
      <c r="L84" s="64">
        <f t="shared" si="4"/>
        <v>0</v>
      </c>
      <c r="M84" s="64">
        <f>SUM(K84+L84)*'MileageCalc - 200 mi. day'!$C$8</f>
        <v>0</v>
      </c>
      <c r="N84" s="64">
        <f>SUM(I84/'MileageCalc - 200 mi. day'!$C$11)*'MileageCalc - 200 mi. day'!$C$9</f>
        <v>60.04</v>
      </c>
      <c r="O84" s="64">
        <f t="shared" si="5"/>
        <v>180.04</v>
      </c>
    </row>
    <row r="85" spans="3:15" ht="12.75">
      <c r="C85">
        <v>400</v>
      </c>
      <c r="D85" s="1">
        <f>C85*'MileageCalc - 200 mi. day'!$C$10</f>
        <v>231.99999999999997</v>
      </c>
      <c r="E85" s="57">
        <f t="shared" si="3"/>
        <v>200</v>
      </c>
      <c r="F85" s="1">
        <f>SUM(('MileageCalc - 200 mi. day'!$C$7*'MileageCalc - 200 mi. day'!$C$6)+((C85-200)*0.25))*(1+'MileageCalc - 200 mi. day'!$C$8)+(C85/'MileageCalc - 200 mi. day'!$C$11*'MileageCalc - 200 mi. day'!$C$9)</f>
        <v>230.8</v>
      </c>
      <c r="H85" s="62">
        <f>SUM('MileageCalc - 200 mi. day'!$C$6)</f>
        <v>2</v>
      </c>
      <c r="I85" s="62">
        <v>400</v>
      </c>
      <c r="J85" s="63">
        <f t="shared" si="6"/>
        <v>200</v>
      </c>
      <c r="K85" s="64">
        <f>SUM('MileageCalc - 200 mi. day'!$C$7)*'MileageCalc - 200 mi. day'!$C$6</f>
        <v>120</v>
      </c>
      <c r="L85" s="64">
        <f t="shared" si="4"/>
        <v>0</v>
      </c>
      <c r="M85" s="64">
        <f>SUM(K85+L85)*'MileageCalc - 200 mi. day'!$C$8</f>
        <v>0</v>
      </c>
      <c r="N85" s="64">
        <f>SUM(I85/'MileageCalc - 200 mi. day'!$C$11)*'MileageCalc - 200 mi. day'!$C$9</f>
        <v>60.8</v>
      </c>
      <c r="O85" s="64">
        <f t="shared" si="5"/>
        <v>180.8</v>
      </c>
    </row>
    <row r="86" spans="3:15" ht="12.75">
      <c r="C86">
        <v>405</v>
      </c>
      <c r="D86" s="1">
        <f>C86*'MileageCalc - 200 mi. day'!$C$10</f>
        <v>234.89999999999998</v>
      </c>
      <c r="E86" s="57">
        <f t="shared" si="3"/>
        <v>205</v>
      </c>
      <c r="F86" s="1">
        <f>SUM(('MileageCalc - 200 mi. day'!$C$7*'MileageCalc - 200 mi. day'!$C$6)+((C86-200)*0.25))*(1+'MileageCalc - 200 mi. day'!$C$8)+(C86/'MileageCalc - 200 mi. day'!$C$11*'MileageCalc - 200 mi. day'!$C$9)</f>
        <v>232.81</v>
      </c>
      <c r="H86" s="62">
        <f>SUM('MileageCalc - 200 mi. day'!$C$6)</f>
        <v>2</v>
      </c>
      <c r="I86" s="62">
        <v>405</v>
      </c>
      <c r="J86" s="63">
        <f t="shared" si="6"/>
        <v>202.5</v>
      </c>
      <c r="K86" s="64">
        <f>SUM('MileageCalc - 200 mi. day'!$C$7)*'MileageCalc - 200 mi. day'!$C$6</f>
        <v>120</v>
      </c>
      <c r="L86" s="64">
        <f t="shared" si="4"/>
        <v>0.5</v>
      </c>
      <c r="M86" s="64">
        <f>SUM(K86+L86)*'MileageCalc - 200 mi. day'!$C$8</f>
        <v>0</v>
      </c>
      <c r="N86" s="64">
        <f>SUM(I86/'MileageCalc - 200 mi. day'!$C$11)*'MileageCalc - 200 mi. day'!$C$9</f>
        <v>61.559999999999995</v>
      </c>
      <c r="O86" s="64">
        <f t="shared" si="5"/>
        <v>182.06</v>
      </c>
    </row>
    <row r="87" spans="3:15" ht="12.75">
      <c r="C87">
        <v>410</v>
      </c>
      <c r="D87" s="1">
        <f>C87*'MileageCalc - 200 mi. day'!$C$10</f>
        <v>237.79999999999998</v>
      </c>
      <c r="E87" s="57">
        <f t="shared" si="3"/>
        <v>210</v>
      </c>
      <c r="F87" s="1">
        <f>SUM(('MileageCalc - 200 mi. day'!$C$7*'MileageCalc - 200 mi. day'!$C$6)+((C87-200)*0.25))*(1+'MileageCalc - 200 mi. day'!$C$8)+(C87/'MileageCalc - 200 mi. day'!$C$11*'MileageCalc - 200 mi. day'!$C$9)</f>
        <v>234.82</v>
      </c>
      <c r="H87" s="62">
        <f>SUM('MileageCalc - 200 mi. day'!$C$6)</f>
        <v>2</v>
      </c>
      <c r="I87" s="62">
        <v>410</v>
      </c>
      <c r="J87" s="63">
        <f t="shared" si="6"/>
        <v>205</v>
      </c>
      <c r="K87" s="64">
        <f>SUM('MileageCalc - 200 mi. day'!$C$7)*'MileageCalc - 200 mi. day'!$C$6</f>
        <v>120</v>
      </c>
      <c r="L87" s="64">
        <f t="shared" si="4"/>
        <v>1</v>
      </c>
      <c r="M87" s="64">
        <f>SUM(K87+L87)*'MileageCalc - 200 mi. day'!$C$8</f>
        <v>0</v>
      </c>
      <c r="N87" s="64">
        <f>SUM(I87/'MileageCalc - 200 mi. day'!$C$11)*'MileageCalc - 200 mi. day'!$C$9</f>
        <v>62.31999999999999</v>
      </c>
      <c r="O87" s="64">
        <f t="shared" si="5"/>
        <v>183.32</v>
      </c>
    </row>
    <row r="88" spans="3:15" ht="12.75">
      <c r="C88">
        <v>415</v>
      </c>
      <c r="D88" s="1">
        <f>C88*'MileageCalc - 200 mi. day'!$C$10</f>
        <v>240.7</v>
      </c>
      <c r="E88" s="57">
        <f t="shared" si="3"/>
        <v>215</v>
      </c>
      <c r="F88" s="1">
        <f>SUM(('MileageCalc - 200 mi. day'!$C$7*'MileageCalc - 200 mi. day'!$C$6)+((C88-200)*0.25))*(1+'MileageCalc - 200 mi. day'!$C$8)+(C88/'MileageCalc - 200 mi. day'!$C$11*'MileageCalc - 200 mi. day'!$C$9)</f>
        <v>236.83</v>
      </c>
      <c r="H88" s="62">
        <f>SUM('MileageCalc - 200 mi. day'!$C$6)</f>
        <v>2</v>
      </c>
      <c r="I88" s="62">
        <v>415</v>
      </c>
      <c r="J88" s="63">
        <f t="shared" si="6"/>
        <v>207.5</v>
      </c>
      <c r="K88" s="64">
        <f>SUM('MileageCalc - 200 mi. day'!$C$7)*'MileageCalc - 200 mi. day'!$C$6</f>
        <v>120</v>
      </c>
      <c r="L88" s="64">
        <f t="shared" si="4"/>
        <v>1.5</v>
      </c>
      <c r="M88" s="64">
        <f>SUM(K88+L88)*'MileageCalc - 200 mi. day'!$C$8</f>
        <v>0</v>
      </c>
      <c r="N88" s="64">
        <f>SUM(I88/'MileageCalc - 200 mi. day'!$C$11)*'MileageCalc - 200 mi. day'!$C$9</f>
        <v>63.080000000000005</v>
      </c>
      <c r="O88" s="64">
        <f t="shared" si="5"/>
        <v>184.58</v>
      </c>
    </row>
    <row r="89" spans="3:15" ht="12.75">
      <c r="C89">
        <v>420</v>
      </c>
      <c r="D89" s="1">
        <f>C89*'MileageCalc - 200 mi. day'!$C$10</f>
        <v>243.6</v>
      </c>
      <c r="E89" s="57">
        <f t="shared" si="3"/>
        <v>220</v>
      </c>
      <c r="F89" s="1">
        <f>SUM(('MileageCalc - 200 mi. day'!$C$7*'MileageCalc - 200 mi. day'!$C$6)+((C89-200)*0.25))*(1+'MileageCalc - 200 mi. day'!$C$8)+(C89/'MileageCalc - 200 mi. day'!$C$11*'MileageCalc - 200 mi. day'!$C$9)</f>
        <v>238.84</v>
      </c>
      <c r="H89" s="62">
        <f>SUM('MileageCalc - 200 mi. day'!$C$6)</f>
        <v>2</v>
      </c>
      <c r="I89" s="62">
        <v>420</v>
      </c>
      <c r="J89" s="63">
        <f t="shared" si="6"/>
        <v>210</v>
      </c>
      <c r="K89" s="64">
        <f>SUM('MileageCalc - 200 mi. day'!$C$7)*'MileageCalc - 200 mi. day'!$C$6</f>
        <v>120</v>
      </c>
      <c r="L89" s="64">
        <f t="shared" si="4"/>
        <v>2</v>
      </c>
      <c r="M89" s="64">
        <f>SUM(K89+L89)*'MileageCalc - 200 mi. day'!$C$8</f>
        <v>0</v>
      </c>
      <c r="N89" s="64">
        <f>SUM(I89/'MileageCalc - 200 mi. day'!$C$11)*'MileageCalc - 200 mi. day'!$C$9</f>
        <v>63.839999999999996</v>
      </c>
      <c r="O89" s="64">
        <f t="shared" si="5"/>
        <v>185.84</v>
      </c>
    </row>
    <row r="90" spans="3:15" ht="12.75">
      <c r="C90">
        <v>425</v>
      </c>
      <c r="D90" s="1">
        <f>C90*'MileageCalc - 200 mi. day'!$C$10</f>
        <v>246.49999999999997</v>
      </c>
      <c r="E90" s="57">
        <f t="shared" si="3"/>
        <v>225</v>
      </c>
      <c r="F90" s="1">
        <f>SUM(('MileageCalc - 200 mi. day'!$C$7*'MileageCalc - 200 mi. day'!$C$6)+((C90-200)*0.25))*(1+'MileageCalc - 200 mi. day'!$C$8)+(C90/'MileageCalc - 200 mi. day'!$C$11*'MileageCalc - 200 mi. day'!$C$9)</f>
        <v>240.85</v>
      </c>
      <c r="H90" s="62">
        <f>SUM('MileageCalc - 200 mi. day'!$C$6)</f>
        <v>2</v>
      </c>
      <c r="I90" s="62">
        <v>425</v>
      </c>
      <c r="J90" s="63">
        <f t="shared" si="6"/>
        <v>212.5</v>
      </c>
      <c r="K90" s="64">
        <f>SUM('MileageCalc - 200 mi. day'!$C$7)*'MileageCalc - 200 mi. day'!$C$6</f>
        <v>120</v>
      </c>
      <c r="L90" s="64">
        <f t="shared" si="4"/>
        <v>2.5</v>
      </c>
      <c r="M90" s="64">
        <f>SUM(K90+L90)*'MileageCalc - 200 mi. day'!$C$8</f>
        <v>0</v>
      </c>
      <c r="N90" s="64">
        <f>SUM(I90/'MileageCalc - 200 mi. day'!$C$11)*'MileageCalc - 200 mi. day'!$C$9</f>
        <v>64.6</v>
      </c>
      <c r="O90" s="64">
        <f t="shared" si="5"/>
        <v>187.1</v>
      </c>
    </row>
    <row r="91" spans="3:15" ht="12.75">
      <c r="C91">
        <v>430</v>
      </c>
      <c r="D91" s="1">
        <f>C91*'MileageCalc - 200 mi. day'!$C$10</f>
        <v>249.39999999999998</v>
      </c>
      <c r="E91" s="57">
        <f t="shared" si="3"/>
        <v>230</v>
      </c>
      <c r="F91" s="1">
        <f>SUM(('MileageCalc - 200 mi. day'!$C$7*'MileageCalc - 200 mi. day'!$C$6)+((C91-200)*0.25))*(1+'MileageCalc - 200 mi. day'!$C$8)+(C91/'MileageCalc - 200 mi. day'!$C$11*'MileageCalc - 200 mi. day'!$C$9)</f>
        <v>242.86</v>
      </c>
      <c r="H91" s="62">
        <f>SUM('MileageCalc - 200 mi. day'!$C$6)</f>
        <v>2</v>
      </c>
      <c r="I91" s="62">
        <v>430</v>
      </c>
      <c r="J91" s="63">
        <f t="shared" si="6"/>
        <v>215</v>
      </c>
      <c r="K91" s="64">
        <f>SUM('MileageCalc - 200 mi. day'!$C$7)*'MileageCalc - 200 mi. day'!$C$6</f>
        <v>120</v>
      </c>
      <c r="L91" s="64">
        <f t="shared" si="4"/>
        <v>3</v>
      </c>
      <c r="M91" s="64">
        <f>SUM(K91+L91)*'MileageCalc - 200 mi. day'!$C$8</f>
        <v>0</v>
      </c>
      <c r="N91" s="64">
        <f>SUM(I91/'MileageCalc - 200 mi. day'!$C$11)*'MileageCalc - 200 mi. day'!$C$9</f>
        <v>65.36</v>
      </c>
      <c r="O91" s="64">
        <f t="shared" si="5"/>
        <v>188.36</v>
      </c>
    </row>
    <row r="92" spans="3:15" ht="12.75">
      <c r="C92">
        <v>435</v>
      </c>
      <c r="D92" s="1">
        <f>C92*'MileageCalc - 200 mi. day'!$C$10</f>
        <v>252.29999999999998</v>
      </c>
      <c r="E92" s="57">
        <f t="shared" si="3"/>
        <v>235</v>
      </c>
      <c r="F92" s="1">
        <f>SUM(('MileageCalc - 200 mi. day'!$C$7*'MileageCalc - 200 mi. day'!$C$6)+((C92-200)*0.25))*(1+'MileageCalc - 200 mi. day'!$C$8)+(C92/'MileageCalc - 200 mi. day'!$C$11*'MileageCalc - 200 mi. day'!$C$9)</f>
        <v>244.87</v>
      </c>
      <c r="H92" s="62">
        <f>SUM('MileageCalc - 200 mi. day'!$C$6)</f>
        <v>2</v>
      </c>
      <c r="I92" s="62">
        <v>435</v>
      </c>
      <c r="J92" s="63">
        <f t="shared" si="6"/>
        <v>217.5</v>
      </c>
      <c r="K92" s="64">
        <f>SUM('MileageCalc - 200 mi. day'!$C$7)*'MileageCalc - 200 mi. day'!$C$6</f>
        <v>120</v>
      </c>
      <c r="L92" s="64">
        <f t="shared" si="4"/>
        <v>3.5</v>
      </c>
      <c r="M92" s="64">
        <f>SUM(K92+L92)*'MileageCalc - 200 mi. day'!$C$8</f>
        <v>0</v>
      </c>
      <c r="N92" s="64">
        <f>SUM(I92/'MileageCalc - 200 mi. day'!$C$11)*'MileageCalc - 200 mi. day'!$C$9</f>
        <v>66.11999999999999</v>
      </c>
      <c r="O92" s="64">
        <f t="shared" si="5"/>
        <v>189.62</v>
      </c>
    </row>
    <row r="93" spans="3:15" ht="12.75">
      <c r="C93">
        <v>440</v>
      </c>
      <c r="D93" s="1">
        <f>C93*'MileageCalc - 200 mi. day'!$C$10</f>
        <v>255.2</v>
      </c>
      <c r="E93" s="57">
        <f t="shared" si="3"/>
        <v>240</v>
      </c>
      <c r="F93" s="1">
        <f>SUM(('MileageCalc - 200 mi. day'!$C$7*'MileageCalc - 200 mi. day'!$C$6)+((C93-200)*0.25))*(1+'MileageCalc - 200 mi. day'!$C$8)+(C93/'MileageCalc - 200 mi. day'!$C$11*'MileageCalc - 200 mi. day'!$C$9)</f>
        <v>246.88</v>
      </c>
      <c r="H93" s="62">
        <f>SUM('MileageCalc - 200 mi. day'!$C$6)</f>
        <v>2</v>
      </c>
      <c r="I93" s="62">
        <v>440</v>
      </c>
      <c r="J93" s="63">
        <f t="shared" si="6"/>
        <v>220</v>
      </c>
      <c r="K93" s="64">
        <f>SUM('MileageCalc - 200 mi. day'!$C$7)*'MileageCalc - 200 mi. day'!$C$6</f>
        <v>120</v>
      </c>
      <c r="L93" s="64">
        <f t="shared" si="4"/>
        <v>4</v>
      </c>
      <c r="M93" s="64">
        <f>SUM(K93+L93)*'MileageCalc - 200 mi. day'!$C$8</f>
        <v>0</v>
      </c>
      <c r="N93" s="64">
        <f>SUM(I93/'MileageCalc - 200 mi. day'!$C$11)*'MileageCalc - 200 mi. day'!$C$9</f>
        <v>66.88</v>
      </c>
      <c r="O93" s="64">
        <f t="shared" si="5"/>
        <v>190.88</v>
      </c>
    </row>
    <row r="94" spans="3:15" ht="12.75">
      <c r="C94">
        <v>445</v>
      </c>
      <c r="D94" s="1">
        <f>C94*'MileageCalc - 200 mi. day'!$C$10</f>
        <v>258.09999999999997</v>
      </c>
      <c r="E94" s="57">
        <f t="shared" si="3"/>
        <v>245</v>
      </c>
      <c r="F94" s="1">
        <f>SUM(('MileageCalc - 200 mi. day'!$C$7*'MileageCalc - 200 mi. day'!$C$6)+((C94-200)*0.25))*(1+'MileageCalc - 200 mi. day'!$C$8)+(C94/'MileageCalc - 200 mi. day'!$C$11*'MileageCalc - 200 mi. day'!$C$9)</f>
        <v>248.89</v>
      </c>
      <c r="H94" s="62">
        <f>SUM('MileageCalc - 200 mi. day'!$C$6)</f>
        <v>2</v>
      </c>
      <c r="I94" s="62">
        <v>445</v>
      </c>
      <c r="J94" s="63">
        <f t="shared" si="6"/>
        <v>222.5</v>
      </c>
      <c r="K94" s="64">
        <f>SUM('MileageCalc - 200 mi. day'!$C$7)*'MileageCalc - 200 mi. day'!$C$6</f>
        <v>120</v>
      </c>
      <c r="L94" s="64">
        <f t="shared" si="4"/>
        <v>4.5</v>
      </c>
      <c r="M94" s="64">
        <f>SUM(K94+L94)*'MileageCalc - 200 mi. day'!$C$8</f>
        <v>0</v>
      </c>
      <c r="N94" s="64">
        <f>SUM(I94/'MileageCalc - 200 mi. day'!$C$11)*'MileageCalc - 200 mi. day'!$C$9</f>
        <v>67.64</v>
      </c>
      <c r="O94" s="64">
        <f t="shared" si="5"/>
        <v>192.14</v>
      </c>
    </row>
    <row r="95" spans="3:15" ht="12.75">
      <c r="C95">
        <v>450</v>
      </c>
      <c r="D95" s="1">
        <f>C95*'MileageCalc - 200 mi. day'!$C$10</f>
        <v>261</v>
      </c>
      <c r="E95" s="57">
        <f t="shared" si="3"/>
        <v>250</v>
      </c>
      <c r="F95" s="1">
        <f>SUM(('MileageCalc - 200 mi. day'!$C$7*'MileageCalc - 200 mi. day'!$C$6)+((C95-200)*0.25))*(1+'MileageCalc - 200 mi. day'!$C$8)+(C95/'MileageCalc - 200 mi. day'!$C$11*'MileageCalc - 200 mi. day'!$C$9)</f>
        <v>250.89999999999998</v>
      </c>
      <c r="H95" s="62">
        <f>SUM('MileageCalc - 200 mi. day'!$C$6)</f>
        <v>2</v>
      </c>
      <c r="I95" s="62">
        <v>450</v>
      </c>
      <c r="J95" s="63">
        <f t="shared" si="6"/>
        <v>225</v>
      </c>
      <c r="K95" s="64">
        <f>SUM('MileageCalc - 200 mi. day'!$C$7)*'MileageCalc - 200 mi. day'!$C$6</f>
        <v>120</v>
      </c>
      <c r="L95" s="64">
        <f t="shared" si="4"/>
        <v>5</v>
      </c>
      <c r="M95" s="64">
        <f>SUM(K95+L95)*'MileageCalc - 200 mi. day'!$C$8</f>
        <v>0</v>
      </c>
      <c r="N95" s="64">
        <f>SUM(I95/'MileageCalc - 200 mi. day'!$C$11)*'MileageCalc - 200 mi. day'!$C$9</f>
        <v>68.39999999999999</v>
      </c>
      <c r="O95" s="64">
        <f t="shared" si="5"/>
        <v>193.39999999999998</v>
      </c>
    </row>
    <row r="96" spans="3:15" ht="12.75">
      <c r="C96">
        <v>455</v>
      </c>
      <c r="D96" s="1">
        <f>C96*'MileageCalc - 200 mi. day'!$C$10</f>
        <v>263.9</v>
      </c>
      <c r="E96" s="57">
        <f t="shared" si="3"/>
        <v>255</v>
      </c>
      <c r="F96" s="1">
        <f>SUM(('MileageCalc - 200 mi. day'!$C$7*'MileageCalc - 200 mi. day'!$C$6)+((C96-200)*0.25))*(1+'MileageCalc - 200 mi. day'!$C$8)+(C96/'MileageCalc - 200 mi. day'!$C$11*'MileageCalc - 200 mi. day'!$C$9)</f>
        <v>252.91</v>
      </c>
      <c r="H96" s="62">
        <f>SUM('MileageCalc - 200 mi. day'!$C$6)</f>
        <v>2</v>
      </c>
      <c r="I96" s="62">
        <v>455</v>
      </c>
      <c r="J96" s="63">
        <f t="shared" si="6"/>
        <v>227.5</v>
      </c>
      <c r="K96" s="64">
        <f>SUM('MileageCalc - 200 mi. day'!$C$7)*'MileageCalc - 200 mi. day'!$C$6</f>
        <v>120</v>
      </c>
      <c r="L96" s="64">
        <f t="shared" si="4"/>
        <v>5.5</v>
      </c>
      <c r="M96" s="64">
        <f>SUM(K96+L96)*'MileageCalc - 200 mi. day'!$C$8</f>
        <v>0</v>
      </c>
      <c r="N96" s="64">
        <f>SUM(I96/'MileageCalc - 200 mi. day'!$C$11)*'MileageCalc - 200 mi. day'!$C$9</f>
        <v>69.16</v>
      </c>
      <c r="O96" s="64">
        <f t="shared" si="5"/>
        <v>194.66</v>
      </c>
    </row>
    <row r="97" spans="3:15" ht="12.75">
      <c r="C97">
        <v>460</v>
      </c>
      <c r="D97" s="1">
        <f>C97*'MileageCalc - 200 mi. day'!$C$10</f>
        <v>266.79999999999995</v>
      </c>
      <c r="E97" s="57">
        <f t="shared" si="3"/>
        <v>260</v>
      </c>
      <c r="F97" s="1">
        <f>SUM(('MileageCalc - 200 mi. day'!$C$7*'MileageCalc - 200 mi. day'!$C$6)+((C97-200)*0.25))*(1+'MileageCalc - 200 mi. day'!$C$8)+(C97/'MileageCalc - 200 mi. day'!$C$11*'MileageCalc - 200 mi. day'!$C$9)</f>
        <v>254.92</v>
      </c>
      <c r="H97" s="62">
        <f>SUM('MileageCalc - 200 mi. day'!$C$6)</f>
        <v>2</v>
      </c>
      <c r="I97" s="62">
        <v>460</v>
      </c>
      <c r="J97" s="63">
        <f t="shared" si="6"/>
        <v>230</v>
      </c>
      <c r="K97" s="64">
        <f>SUM('MileageCalc - 200 mi. day'!$C$7)*'MileageCalc - 200 mi. day'!$C$6</f>
        <v>120</v>
      </c>
      <c r="L97" s="64">
        <f t="shared" si="4"/>
        <v>6</v>
      </c>
      <c r="M97" s="64">
        <f>SUM(K97+L97)*'MileageCalc - 200 mi. day'!$C$8</f>
        <v>0</v>
      </c>
      <c r="N97" s="64">
        <f>SUM(I97/'MileageCalc - 200 mi. day'!$C$11)*'MileageCalc - 200 mi. day'!$C$9</f>
        <v>69.91999999999999</v>
      </c>
      <c r="O97" s="64">
        <f t="shared" si="5"/>
        <v>195.92</v>
      </c>
    </row>
    <row r="98" spans="3:15" ht="12.75">
      <c r="C98">
        <v>465</v>
      </c>
      <c r="D98" s="1">
        <f>C98*'MileageCalc - 200 mi. day'!$C$10</f>
        <v>269.7</v>
      </c>
      <c r="E98" s="57">
        <f t="shared" si="3"/>
        <v>265</v>
      </c>
      <c r="F98" s="1">
        <f>SUM(('MileageCalc - 200 mi. day'!$C$7*'MileageCalc - 200 mi. day'!$C$6)+((C98-200)*0.25))*(1+'MileageCalc - 200 mi. day'!$C$8)+(C98/'MileageCalc - 200 mi. day'!$C$11*'MileageCalc - 200 mi. day'!$C$9)</f>
        <v>256.93</v>
      </c>
      <c r="H98" s="62">
        <f>SUM('MileageCalc - 200 mi. day'!$C$6)</f>
        <v>2</v>
      </c>
      <c r="I98" s="62">
        <v>465</v>
      </c>
      <c r="J98" s="63">
        <f t="shared" si="6"/>
        <v>232.5</v>
      </c>
      <c r="K98" s="64">
        <f>SUM('MileageCalc - 200 mi. day'!$C$7)*'MileageCalc - 200 mi. day'!$C$6</f>
        <v>120</v>
      </c>
      <c r="L98" s="64">
        <f t="shared" si="4"/>
        <v>6.5</v>
      </c>
      <c r="M98" s="64">
        <f>SUM(K98+L98)*'MileageCalc - 200 mi. day'!$C$8</f>
        <v>0</v>
      </c>
      <c r="N98" s="64">
        <f>SUM(I98/'MileageCalc - 200 mi. day'!$C$11)*'MileageCalc - 200 mi. day'!$C$9</f>
        <v>70.68</v>
      </c>
      <c r="O98" s="64">
        <f t="shared" si="5"/>
        <v>197.18</v>
      </c>
    </row>
    <row r="99" spans="3:15" ht="12.75">
      <c r="C99">
        <v>470</v>
      </c>
      <c r="D99" s="1">
        <f>C99*'MileageCalc - 200 mi. day'!$C$10</f>
        <v>272.59999999999997</v>
      </c>
      <c r="E99" s="57">
        <f t="shared" si="3"/>
        <v>270</v>
      </c>
      <c r="F99" s="1">
        <f>SUM(('MileageCalc - 200 mi. day'!$C$7*'MileageCalc - 200 mi. day'!$C$6)+((C99-200)*0.25))*(1+'MileageCalc - 200 mi. day'!$C$8)+(C99/'MileageCalc - 200 mi. day'!$C$11*'MileageCalc - 200 mi. day'!$C$9)</f>
        <v>258.94</v>
      </c>
      <c r="H99" s="62">
        <f>SUM('MileageCalc - 200 mi. day'!$C$6)</f>
        <v>2</v>
      </c>
      <c r="I99" s="62">
        <v>470</v>
      </c>
      <c r="J99" s="63">
        <f t="shared" si="6"/>
        <v>235</v>
      </c>
      <c r="K99" s="64">
        <f>SUM('MileageCalc - 200 mi. day'!$C$7)*'MileageCalc - 200 mi. day'!$C$6</f>
        <v>120</v>
      </c>
      <c r="L99" s="64">
        <f t="shared" si="4"/>
        <v>7</v>
      </c>
      <c r="M99" s="64">
        <f>SUM(K99+L99)*'MileageCalc - 200 mi. day'!$C$8</f>
        <v>0</v>
      </c>
      <c r="N99" s="64">
        <f>SUM(I99/'MileageCalc - 200 mi. day'!$C$11)*'MileageCalc - 200 mi. day'!$C$9</f>
        <v>71.44</v>
      </c>
      <c r="O99" s="64">
        <f t="shared" si="5"/>
        <v>198.44</v>
      </c>
    </row>
    <row r="100" spans="3:15" ht="12.75">
      <c r="C100">
        <v>475</v>
      </c>
      <c r="D100" s="1">
        <f>C100*'MileageCalc - 200 mi. day'!$C$10</f>
        <v>275.5</v>
      </c>
      <c r="E100" s="57">
        <f t="shared" si="3"/>
        <v>275</v>
      </c>
      <c r="F100" s="1">
        <f>SUM(('MileageCalc - 200 mi. day'!$C$7*'MileageCalc - 200 mi. day'!$C$6)+((C100-200)*0.25))*(1+'MileageCalc - 200 mi. day'!$C$8)+(C100/'MileageCalc - 200 mi. day'!$C$11*'MileageCalc - 200 mi. day'!$C$9)</f>
        <v>260.95</v>
      </c>
      <c r="H100" s="62">
        <f>SUM('MileageCalc - 200 mi. day'!$C$6)</f>
        <v>2</v>
      </c>
      <c r="I100" s="62">
        <v>475</v>
      </c>
      <c r="J100" s="63">
        <f t="shared" si="6"/>
        <v>237.5</v>
      </c>
      <c r="K100" s="64">
        <f>SUM('MileageCalc - 200 mi. day'!$C$7)*'MileageCalc - 200 mi. day'!$C$6</f>
        <v>120</v>
      </c>
      <c r="L100" s="64">
        <f t="shared" si="4"/>
        <v>7.5</v>
      </c>
      <c r="M100" s="64">
        <f>SUM(K100+L100)*'MileageCalc - 200 mi. day'!$C$8</f>
        <v>0</v>
      </c>
      <c r="N100" s="64">
        <f>SUM(I100/'MileageCalc - 200 mi. day'!$C$11)*'MileageCalc - 200 mi. day'!$C$9</f>
        <v>72.2</v>
      </c>
      <c r="O100" s="64">
        <f t="shared" si="5"/>
        <v>199.7</v>
      </c>
    </row>
    <row r="101" spans="3:15" ht="12.75">
      <c r="C101">
        <v>480</v>
      </c>
      <c r="D101" s="1">
        <f>C101*'MileageCalc - 200 mi. day'!$C$10</f>
        <v>278.4</v>
      </c>
      <c r="E101" s="57">
        <f t="shared" si="3"/>
        <v>280</v>
      </c>
      <c r="F101" s="1">
        <f>SUM(('MileageCalc - 200 mi. day'!$C$7*'MileageCalc - 200 mi. day'!$C$6)+((C101-200)*0.25))*(1+'MileageCalc - 200 mi. day'!$C$8)+(C101/'MileageCalc - 200 mi. day'!$C$11*'MileageCalc - 200 mi. day'!$C$9)</f>
        <v>262.96</v>
      </c>
      <c r="H101" s="62">
        <f>SUM('MileageCalc - 200 mi. day'!$C$6)</f>
        <v>2</v>
      </c>
      <c r="I101" s="62">
        <v>480</v>
      </c>
      <c r="J101" s="63">
        <f t="shared" si="6"/>
        <v>240</v>
      </c>
      <c r="K101" s="64">
        <f>SUM('MileageCalc - 200 mi. day'!$C$7)*'MileageCalc - 200 mi. day'!$C$6</f>
        <v>120</v>
      </c>
      <c r="L101" s="64">
        <f t="shared" si="4"/>
        <v>8</v>
      </c>
      <c r="M101" s="64">
        <f>SUM(K101+L101)*'MileageCalc - 200 mi. day'!$C$8</f>
        <v>0</v>
      </c>
      <c r="N101" s="64">
        <f>SUM(I101/'MileageCalc - 200 mi. day'!$C$11)*'MileageCalc - 200 mi. day'!$C$9</f>
        <v>72.96</v>
      </c>
      <c r="O101" s="64">
        <f t="shared" si="5"/>
        <v>200.95999999999998</v>
      </c>
    </row>
    <row r="102" spans="3:15" ht="12.75">
      <c r="C102">
        <v>485</v>
      </c>
      <c r="D102" s="1">
        <f>C102*'MileageCalc - 200 mi. day'!$C$10</f>
        <v>281.29999999999995</v>
      </c>
      <c r="E102" s="57">
        <f t="shared" si="3"/>
        <v>285</v>
      </c>
      <c r="F102" s="1">
        <f>SUM(('MileageCalc - 200 mi. day'!$C$7*'MileageCalc - 200 mi. day'!$C$6)+((C102-200)*0.25))*(1+'MileageCalc - 200 mi. day'!$C$8)+(C102/'MileageCalc - 200 mi. day'!$C$11*'MileageCalc - 200 mi. day'!$C$9)</f>
        <v>264.96999999999997</v>
      </c>
      <c r="H102" s="62">
        <f>SUM('MileageCalc - 200 mi. day'!$C$6)</f>
        <v>2</v>
      </c>
      <c r="I102" s="62">
        <v>485</v>
      </c>
      <c r="J102" s="63">
        <f t="shared" si="6"/>
        <v>242.5</v>
      </c>
      <c r="K102" s="64">
        <f>SUM('MileageCalc - 200 mi. day'!$C$7)*'MileageCalc - 200 mi. day'!$C$6</f>
        <v>120</v>
      </c>
      <c r="L102" s="64">
        <f t="shared" si="4"/>
        <v>8.5</v>
      </c>
      <c r="M102" s="64">
        <f>SUM(K102+L102)*'MileageCalc - 200 mi. day'!$C$8</f>
        <v>0</v>
      </c>
      <c r="N102" s="64">
        <f>SUM(I102/'MileageCalc - 200 mi. day'!$C$11)*'MileageCalc - 200 mi. day'!$C$9</f>
        <v>73.71999999999998</v>
      </c>
      <c r="O102" s="64">
        <f t="shared" si="5"/>
        <v>202.21999999999997</v>
      </c>
    </row>
    <row r="103" spans="3:15" ht="12.75">
      <c r="C103">
        <v>490</v>
      </c>
      <c r="D103" s="1">
        <f>C103*'MileageCalc - 200 mi. day'!$C$10</f>
        <v>284.2</v>
      </c>
      <c r="E103" s="57">
        <f t="shared" si="3"/>
        <v>290</v>
      </c>
      <c r="F103" s="1">
        <f>SUM(('MileageCalc - 200 mi. day'!$C$7*'MileageCalc - 200 mi. day'!$C$6)+((C103-200)*0.25))*(1+'MileageCalc - 200 mi. day'!$C$8)+(C103/'MileageCalc - 200 mi. day'!$C$11*'MileageCalc - 200 mi. day'!$C$9)</f>
        <v>266.98</v>
      </c>
      <c r="H103" s="62">
        <f>SUM('MileageCalc - 200 mi. day'!$C$6)</f>
        <v>2</v>
      </c>
      <c r="I103" s="62">
        <v>490</v>
      </c>
      <c r="J103" s="63">
        <f t="shared" si="6"/>
        <v>245</v>
      </c>
      <c r="K103" s="64">
        <f>SUM('MileageCalc - 200 mi. day'!$C$7)*'MileageCalc - 200 mi. day'!$C$6</f>
        <v>120</v>
      </c>
      <c r="L103" s="64">
        <f t="shared" si="4"/>
        <v>9</v>
      </c>
      <c r="M103" s="64">
        <f>SUM(K103+L103)*'MileageCalc - 200 mi. day'!$C$8</f>
        <v>0</v>
      </c>
      <c r="N103" s="64">
        <f>SUM(I103/'MileageCalc - 200 mi. day'!$C$11)*'MileageCalc - 200 mi. day'!$C$9</f>
        <v>74.48</v>
      </c>
      <c r="O103" s="64">
        <f t="shared" si="5"/>
        <v>203.48000000000002</v>
      </c>
    </row>
    <row r="104" spans="3:15" ht="12.75">
      <c r="C104">
        <v>495</v>
      </c>
      <c r="D104" s="1">
        <f>C104*'MileageCalc - 200 mi. day'!$C$10</f>
        <v>287.09999999999997</v>
      </c>
      <c r="E104" s="57">
        <f t="shared" si="3"/>
        <v>295</v>
      </c>
      <c r="F104" s="1">
        <f>SUM(('MileageCalc - 200 mi. day'!$C$7*'MileageCalc - 200 mi. day'!$C$6)+((C104-200)*0.25))*(1+'MileageCalc - 200 mi. day'!$C$8)+(C104/'MileageCalc - 200 mi. day'!$C$11*'MileageCalc - 200 mi. day'!$C$9)</f>
        <v>268.99</v>
      </c>
      <c r="H104" s="62">
        <f>SUM('MileageCalc - 200 mi. day'!$C$6)</f>
        <v>2</v>
      </c>
      <c r="I104" s="62">
        <v>495</v>
      </c>
      <c r="J104" s="63">
        <f t="shared" si="6"/>
        <v>247.5</v>
      </c>
      <c r="K104" s="64">
        <f>SUM('MileageCalc - 200 mi. day'!$C$7)*'MileageCalc - 200 mi. day'!$C$6</f>
        <v>120</v>
      </c>
      <c r="L104" s="64">
        <f t="shared" si="4"/>
        <v>9.5</v>
      </c>
      <c r="M104" s="64">
        <f>SUM(K104+L104)*'MileageCalc - 200 mi. day'!$C$8</f>
        <v>0</v>
      </c>
      <c r="N104" s="64">
        <f>SUM(I104/'MileageCalc - 200 mi. day'!$C$11)*'MileageCalc - 200 mi. day'!$C$9</f>
        <v>75.24</v>
      </c>
      <c r="O104" s="64">
        <f t="shared" si="5"/>
        <v>204.74</v>
      </c>
    </row>
    <row r="105" spans="3:15" ht="12.75">
      <c r="C105">
        <v>500</v>
      </c>
      <c r="D105" s="1">
        <f>C105*'MileageCalc - 200 mi. day'!$C$10</f>
        <v>290</v>
      </c>
      <c r="E105" s="57">
        <f t="shared" si="3"/>
        <v>300</v>
      </c>
      <c r="F105" s="1">
        <f>SUM(('MileageCalc - 200 mi. day'!$C$7*'MileageCalc - 200 mi. day'!$C$6)+((C105-200)*0.25))*(1+'MileageCalc - 200 mi. day'!$C$8)+(C105/'MileageCalc - 200 mi. day'!$C$11*'MileageCalc - 200 mi. day'!$C$9)</f>
        <v>271</v>
      </c>
      <c r="H105" s="62">
        <f>SUM('MileageCalc - 200 mi. day'!$C$6)</f>
        <v>2</v>
      </c>
      <c r="I105" s="62">
        <v>500</v>
      </c>
      <c r="J105" s="63">
        <f t="shared" si="6"/>
        <v>250</v>
      </c>
      <c r="K105" s="64">
        <f>SUM('MileageCalc - 200 mi. day'!$C$7)*'MileageCalc - 200 mi. day'!$C$6</f>
        <v>120</v>
      </c>
      <c r="L105" s="64">
        <f t="shared" si="4"/>
        <v>10</v>
      </c>
      <c r="M105" s="64">
        <f>SUM(K105+L105)*'MileageCalc - 200 mi. day'!$C$8</f>
        <v>0</v>
      </c>
      <c r="N105" s="64">
        <f>SUM(I105/'MileageCalc - 200 mi. day'!$C$11)*'MileageCalc - 200 mi. day'!$C$9</f>
        <v>76</v>
      </c>
      <c r="O105" s="64">
        <f t="shared" si="5"/>
        <v>206</v>
      </c>
    </row>
    <row r="106" spans="3:15" ht="12.75">
      <c r="C106">
        <v>505</v>
      </c>
      <c r="D106" s="1">
        <f>C106*'MileageCalc - 200 mi. day'!$C$10</f>
        <v>292.9</v>
      </c>
      <c r="E106" s="57">
        <f t="shared" si="3"/>
        <v>305</v>
      </c>
      <c r="F106" s="1">
        <f>SUM(('MileageCalc - 200 mi. day'!$C$7*'MileageCalc - 200 mi. day'!$C$6)+((C106-200)*0.25))*(1+'MileageCalc - 200 mi. day'!$C$8)+(C106/'MileageCalc - 200 mi. day'!$C$11*'MileageCalc - 200 mi. day'!$C$9)</f>
        <v>273.01</v>
      </c>
      <c r="H106" s="62">
        <f>SUM('MileageCalc - 200 mi. day'!$C$6)</f>
        <v>2</v>
      </c>
      <c r="I106" s="62">
        <v>505</v>
      </c>
      <c r="J106" s="63">
        <f t="shared" si="6"/>
        <v>252.5</v>
      </c>
      <c r="K106" s="64">
        <f>SUM('MileageCalc - 200 mi. day'!$C$7)*'MileageCalc - 200 mi. day'!$C$6</f>
        <v>120</v>
      </c>
      <c r="L106" s="64">
        <f t="shared" si="4"/>
        <v>10.5</v>
      </c>
      <c r="M106" s="64">
        <f>SUM(K106+L106)*'MileageCalc - 200 mi. day'!$C$8</f>
        <v>0</v>
      </c>
      <c r="N106" s="64">
        <f>SUM(I106/'MileageCalc - 200 mi. day'!$C$11)*'MileageCalc - 200 mi. day'!$C$9</f>
        <v>76.75999999999999</v>
      </c>
      <c r="O106" s="64">
        <f t="shared" si="5"/>
        <v>207.26</v>
      </c>
    </row>
    <row r="107" spans="3:15" ht="12.75">
      <c r="C107">
        <v>510</v>
      </c>
      <c r="D107" s="1">
        <f>C107*'MileageCalc - 200 mi. day'!$C$10</f>
        <v>295.79999999999995</v>
      </c>
      <c r="E107" s="57">
        <f t="shared" si="3"/>
        <v>310</v>
      </c>
      <c r="F107" s="1">
        <f>SUM(('MileageCalc - 200 mi. day'!$C$7*'MileageCalc - 200 mi. day'!$C$6)+((C107-200)*0.25))*(1+'MileageCalc - 200 mi. day'!$C$8)+(C107/'MileageCalc - 200 mi. day'!$C$11*'MileageCalc - 200 mi. day'!$C$9)</f>
        <v>275.02</v>
      </c>
      <c r="H107" s="62">
        <f>SUM('MileageCalc - 200 mi. day'!$C$6)</f>
        <v>2</v>
      </c>
      <c r="I107" s="62">
        <v>510</v>
      </c>
      <c r="J107" s="63">
        <f t="shared" si="6"/>
        <v>255</v>
      </c>
      <c r="K107" s="64">
        <f>SUM('MileageCalc - 200 mi. day'!$C$7)*'MileageCalc - 200 mi. day'!$C$6</f>
        <v>120</v>
      </c>
      <c r="L107" s="64">
        <f t="shared" si="4"/>
        <v>11</v>
      </c>
      <c r="M107" s="64">
        <f>SUM(K107+L107)*'MileageCalc - 200 mi. day'!$C$8</f>
        <v>0</v>
      </c>
      <c r="N107" s="64">
        <f>SUM(I107/'MileageCalc - 200 mi. day'!$C$11)*'MileageCalc - 200 mi. day'!$C$9</f>
        <v>77.52</v>
      </c>
      <c r="O107" s="64">
        <f t="shared" si="5"/>
        <v>208.51999999999998</v>
      </c>
    </row>
    <row r="108" spans="3:15" ht="12.75">
      <c r="C108">
        <v>515</v>
      </c>
      <c r="D108" s="1">
        <f>C108*'MileageCalc - 200 mi. day'!$C$10</f>
        <v>298.7</v>
      </c>
      <c r="E108" s="57">
        <f t="shared" si="3"/>
        <v>315</v>
      </c>
      <c r="F108" s="1">
        <f>SUM(('MileageCalc - 200 mi. day'!$C$7*'MileageCalc - 200 mi. day'!$C$6)+((C108-200)*0.25))*(1+'MileageCalc - 200 mi. day'!$C$8)+(C108/'MileageCalc - 200 mi. day'!$C$11*'MileageCalc - 200 mi. day'!$C$9)</f>
        <v>277.03</v>
      </c>
      <c r="H108" s="62">
        <f>SUM('MileageCalc - 200 mi. day'!$C$6)</f>
        <v>2</v>
      </c>
      <c r="I108" s="62">
        <v>515</v>
      </c>
      <c r="J108" s="63">
        <f t="shared" si="6"/>
        <v>257.5</v>
      </c>
      <c r="K108" s="64">
        <f>SUM('MileageCalc - 200 mi. day'!$C$7)*'MileageCalc - 200 mi. day'!$C$6</f>
        <v>120</v>
      </c>
      <c r="L108" s="64">
        <f t="shared" si="4"/>
        <v>11.5</v>
      </c>
      <c r="M108" s="64">
        <f>SUM(K108+L108)*'MileageCalc - 200 mi. day'!$C$8</f>
        <v>0</v>
      </c>
      <c r="N108" s="64">
        <f>SUM(I108/'MileageCalc - 200 mi. day'!$C$11)*'MileageCalc - 200 mi. day'!$C$9</f>
        <v>78.28</v>
      </c>
      <c r="O108" s="64">
        <f t="shared" si="5"/>
        <v>209.78</v>
      </c>
    </row>
    <row r="109" spans="3:15" ht="12.75">
      <c r="C109">
        <v>520</v>
      </c>
      <c r="D109" s="1">
        <f>C109*'MileageCalc - 200 mi. day'!$C$10</f>
        <v>301.59999999999997</v>
      </c>
      <c r="E109" s="57">
        <f t="shared" si="3"/>
        <v>320</v>
      </c>
      <c r="F109" s="1">
        <f>SUM(('MileageCalc - 200 mi. day'!$C$7*'MileageCalc - 200 mi. day'!$C$6)+((C109-200)*0.25))*(1+'MileageCalc - 200 mi. day'!$C$8)+(C109/'MileageCalc - 200 mi. day'!$C$11*'MileageCalc - 200 mi. day'!$C$9)</f>
        <v>279.03999999999996</v>
      </c>
      <c r="H109" s="62">
        <f>SUM('MileageCalc - 200 mi. day'!$C$6)</f>
        <v>2</v>
      </c>
      <c r="I109" s="62">
        <v>520</v>
      </c>
      <c r="J109" s="63">
        <f t="shared" si="6"/>
        <v>260</v>
      </c>
      <c r="K109" s="64">
        <f>SUM('MileageCalc - 200 mi. day'!$C$7)*'MileageCalc - 200 mi. day'!$C$6</f>
        <v>120</v>
      </c>
      <c r="L109" s="64">
        <f t="shared" si="4"/>
        <v>12</v>
      </c>
      <c r="M109" s="64">
        <f>SUM(K109+L109)*'MileageCalc - 200 mi. day'!$C$8</f>
        <v>0</v>
      </c>
      <c r="N109" s="64">
        <f>SUM(I109/'MileageCalc - 200 mi. day'!$C$11)*'MileageCalc - 200 mi. day'!$C$9</f>
        <v>79.03999999999999</v>
      </c>
      <c r="O109" s="64">
        <f t="shared" si="5"/>
        <v>211.04</v>
      </c>
    </row>
    <row r="110" spans="3:15" ht="12.75">
      <c r="C110">
        <v>525</v>
      </c>
      <c r="D110" s="1">
        <f>C110*'MileageCalc - 200 mi. day'!$C$10</f>
        <v>304.5</v>
      </c>
      <c r="E110" s="57">
        <f t="shared" si="3"/>
        <v>325</v>
      </c>
      <c r="F110" s="1">
        <f>SUM(('MileageCalc - 200 mi. day'!$C$7*'MileageCalc - 200 mi. day'!$C$6)+((C110-200)*0.25))*(1+'MileageCalc - 200 mi. day'!$C$8)+(C110/'MileageCalc - 200 mi. day'!$C$11*'MileageCalc - 200 mi. day'!$C$9)</f>
        <v>281.05</v>
      </c>
      <c r="H110" s="62">
        <f>SUM('MileageCalc - 200 mi. day'!$C$6)</f>
        <v>2</v>
      </c>
      <c r="I110" s="62">
        <v>525</v>
      </c>
      <c r="J110" s="63">
        <f t="shared" si="6"/>
        <v>262.5</v>
      </c>
      <c r="K110" s="64">
        <f>SUM('MileageCalc - 200 mi. day'!$C$7)*'MileageCalc - 200 mi. day'!$C$6</f>
        <v>120</v>
      </c>
      <c r="L110" s="64">
        <f t="shared" si="4"/>
        <v>12.5</v>
      </c>
      <c r="M110" s="64">
        <f>SUM(K110+L110)*'MileageCalc - 200 mi. day'!$C$8</f>
        <v>0</v>
      </c>
      <c r="N110" s="64">
        <f>SUM(I110/'MileageCalc - 200 mi. day'!$C$11)*'MileageCalc - 200 mi. day'!$C$9</f>
        <v>79.8</v>
      </c>
      <c r="O110" s="64">
        <f t="shared" si="5"/>
        <v>212.3</v>
      </c>
    </row>
    <row r="111" spans="3:15" ht="12.75">
      <c r="C111">
        <v>530</v>
      </c>
      <c r="D111" s="1">
        <f>C111*'MileageCalc - 200 mi. day'!$C$10</f>
        <v>307.4</v>
      </c>
      <c r="E111" s="57">
        <f aca="true" t="shared" si="7" ref="E111:E155">SUM(C111-200)</f>
        <v>330</v>
      </c>
      <c r="F111" s="1">
        <f>SUM(('MileageCalc - 200 mi. day'!$C$7*'MileageCalc - 200 mi. day'!$C$6)+((C111-200)*0.25))*(1+'MileageCalc - 200 mi. day'!$C$8)+(C111/'MileageCalc - 200 mi. day'!$C$11*'MileageCalc - 200 mi. day'!$C$9)</f>
        <v>283.06</v>
      </c>
      <c r="H111" s="62">
        <f>SUM('MileageCalc - 200 mi. day'!$C$6)</f>
        <v>2</v>
      </c>
      <c r="I111" s="62">
        <v>530</v>
      </c>
      <c r="J111" s="63">
        <f t="shared" si="6"/>
        <v>265</v>
      </c>
      <c r="K111" s="64">
        <f>SUM('MileageCalc - 200 mi. day'!$C$7)*'MileageCalc - 200 mi. day'!$C$6</f>
        <v>120</v>
      </c>
      <c r="L111" s="64">
        <f aca="true" t="shared" si="8" ref="L111:L155">IF(J111&lt;201,0,((J111-200)*0.2))</f>
        <v>13</v>
      </c>
      <c r="M111" s="64">
        <f>SUM(K111+L111)*'MileageCalc - 200 mi. day'!$C$8</f>
        <v>0</v>
      </c>
      <c r="N111" s="64">
        <f>SUM(I111/'MileageCalc - 200 mi. day'!$C$11)*'MileageCalc - 200 mi. day'!$C$9</f>
        <v>80.55999999999999</v>
      </c>
      <c r="O111" s="64">
        <f t="shared" si="5"/>
        <v>213.56</v>
      </c>
    </row>
    <row r="112" spans="3:15" ht="12.75">
      <c r="C112">
        <v>535</v>
      </c>
      <c r="D112" s="1">
        <f>C112*'MileageCalc - 200 mi. day'!$C$10</f>
        <v>310.29999999999995</v>
      </c>
      <c r="E112" s="57">
        <f t="shared" si="7"/>
        <v>335</v>
      </c>
      <c r="F112" s="1">
        <f>SUM(('MileageCalc - 200 mi. day'!$C$7*'MileageCalc - 200 mi. day'!$C$6)+((C112-200)*0.25))*(1+'MileageCalc - 200 mi. day'!$C$8)+(C112/'MileageCalc - 200 mi. day'!$C$11*'MileageCalc - 200 mi. day'!$C$9)</f>
        <v>285.07</v>
      </c>
      <c r="H112" s="62">
        <f>SUM('MileageCalc - 200 mi. day'!$C$6)</f>
        <v>2</v>
      </c>
      <c r="I112" s="62">
        <v>535</v>
      </c>
      <c r="J112" s="63">
        <f t="shared" si="6"/>
        <v>267.5</v>
      </c>
      <c r="K112" s="64">
        <f>SUM('MileageCalc - 200 mi. day'!$C$7)*'MileageCalc - 200 mi. day'!$C$6</f>
        <v>120</v>
      </c>
      <c r="L112" s="64">
        <f t="shared" si="8"/>
        <v>13.5</v>
      </c>
      <c r="M112" s="64">
        <f>SUM(K112+L112)*'MileageCalc - 200 mi. day'!$C$8</f>
        <v>0</v>
      </c>
      <c r="N112" s="64">
        <f>SUM(I112/'MileageCalc - 200 mi. day'!$C$11)*'MileageCalc - 200 mi. day'!$C$9</f>
        <v>81.32</v>
      </c>
      <c r="O112" s="64">
        <f t="shared" si="5"/>
        <v>214.82</v>
      </c>
    </row>
    <row r="113" spans="3:15" ht="12.75">
      <c r="C113">
        <v>540</v>
      </c>
      <c r="D113" s="1">
        <f>C113*'MileageCalc - 200 mi. day'!$C$10</f>
        <v>313.2</v>
      </c>
      <c r="E113" s="57">
        <f t="shared" si="7"/>
        <v>340</v>
      </c>
      <c r="F113" s="1">
        <f>SUM(('MileageCalc - 200 mi. day'!$C$7*'MileageCalc - 200 mi. day'!$C$6)+((C113-200)*0.25))*(1+'MileageCalc - 200 mi. day'!$C$8)+(C113/'MileageCalc - 200 mi. day'!$C$11*'MileageCalc - 200 mi. day'!$C$9)</f>
        <v>287.08</v>
      </c>
      <c r="H113" s="62">
        <f>SUM('MileageCalc - 200 mi. day'!$C$6)</f>
        <v>2</v>
      </c>
      <c r="I113" s="62">
        <v>540</v>
      </c>
      <c r="J113" s="63">
        <f t="shared" si="6"/>
        <v>270</v>
      </c>
      <c r="K113" s="64">
        <f>SUM('MileageCalc - 200 mi. day'!$C$7)*'MileageCalc - 200 mi. day'!$C$6</f>
        <v>120</v>
      </c>
      <c r="L113" s="64">
        <f t="shared" si="8"/>
        <v>14</v>
      </c>
      <c r="M113" s="64">
        <f>SUM(K113+L113)*'MileageCalc - 200 mi. day'!$C$8</f>
        <v>0</v>
      </c>
      <c r="N113" s="64">
        <f>SUM(I113/'MileageCalc - 200 mi. day'!$C$11)*'MileageCalc - 200 mi. day'!$C$9</f>
        <v>82.08</v>
      </c>
      <c r="O113" s="64">
        <f t="shared" si="5"/>
        <v>216.07999999999998</v>
      </c>
    </row>
    <row r="114" spans="3:15" ht="12.75">
      <c r="C114">
        <v>545</v>
      </c>
      <c r="D114" s="1">
        <f>C114*'MileageCalc - 200 mi. day'!$C$10</f>
        <v>316.09999999999997</v>
      </c>
      <c r="E114" s="57">
        <f t="shared" si="7"/>
        <v>345</v>
      </c>
      <c r="F114" s="1">
        <f>SUM(('MileageCalc - 200 mi. day'!$C$7*'MileageCalc - 200 mi. day'!$C$6)+((C114-200)*0.25))*(1+'MileageCalc - 200 mi. day'!$C$8)+(C114/'MileageCalc - 200 mi. day'!$C$11*'MileageCalc - 200 mi. day'!$C$9)</f>
        <v>289.09000000000003</v>
      </c>
      <c r="H114" s="62">
        <f>SUM('MileageCalc - 200 mi. day'!$C$6)</f>
        <v>2</v>
      </c>
      <c r="I114" s="62">
        <v>545</v>
      </c>
      <c r="J114" s="63">
        <f t="shared" si="6"/>
        <v>272.5</v>
      </c>
      <c r="K114" s="64">
        <f>SUM('MileageCalc - 200 mi. day'!$C$7)*'MileageCalc - 200 mi. day'!$C$6</f>
        <v>120</v>
      </c>
      <c r="L114" s="64">
        <f t="shared" si="8"/>
        <v>14.5</v>
      </c>
      <c r="M114" s="64">
        <f>SUM(K114+L114)*'MileageCalc - 200 mi. day'!$C$8</f>
        <v>0</v>
      </c>
      <c r="N114" s="64">
        <f>SUM(I114/'MileageCalc - 200 mi. day'!$C$11)*'MileageCalc - 200 mi. day'!$C$9</f>
        <v>82.84</v>
      </c>
      <c r="O114" s="64">
        <f t="shared" si="5"/>
        <v>217.34</v>
      </c>
    </row>
    <row r="115" spans="3:15" ht="12.75">
      <c r="C115">
        <v>550</v>
      </c>
      <c r="D115" s="1">
        <f>C115*'MileageCalc - 200 mi. day'!$C$10</f>
        <v>319</v>
      </c>
      <c r="E115" s="57">
        <f t="shared" si="7"/>
        <v>350</v>
      </c>
      <c r="F115" s="1">
        <f>SUM(('MileageCalc - 200 mi. day'!$C$7*'MileageCalc - 200 mi. day'!$C$6)+((C115-200)*0.25))*(1+'MileageCalc - 200 mi. day'!$C$8)+(C115/'MileageCalc - 200 mi. day'!$C$11*'MileageCalc - 200 mi. day'!$C$9)</f>
        <v>291.1</v>
      </c>
      <c r="H115" s="62">
        <f>SUM('MileageCalc - 200 mi. day'!$C$6)</f>
        <v>2</v>
      </c>
      <c r="I115" s="62">
        <v>550</v>
      </c>
      <c r="J115" s="63">
        <f t="shared" si="6"/>
        <v>275</v>
      </c>
      <c r="K115" s="64">
        <f>SUM('MileageCalc - 200 mi. day'!$C$7)*'MileageCalc - 200 mi. day'!$C$6</f>
        <v>120</v>
      </c>
      <c r="L115" s="64">
        <f t="shared" si="8"/>
        <v>15</v>
      </c>
      <c r="M115" s="64">
        <f>SUM(K115+L115)*'MileageCalc - 200 mi. day'!$C$8</f>
        <v>0</v>
      </c>
      <c r="N115" s="64">
        <f>SUM(I115/'MileageCalc - 200 mi. day'!$C$11)*'MileageCalc - 200 mi. day'!$C$9</f>
        <v>83.6</v>
      </c>
      <c r="O115" s="64">
        <f t="shared" si="5"/>
        <v>218.6</v>
      </c>
    </row>
    <row r="116" spans="3:15" ht="12.75">
      <c r="C116">
        <v>555</v>
      </c>
      <c r="D116" s="1">
        <f>C116*'MileageCalc - 200 mi. day'!$C$10</f>
        <v>321.9</v>
      </c>
      <c r="E116" s="57">
        <f t="shared" si="7"/>
        <v>355</v>
      </c>
      <c r="F116" s="1">
        <f>SUM(('MileageCalc - 200 mi. day'!$C$7*'MileageCalc - 200 mi. day'!$C$6)+((C116-200)*0.25))*(1+'MileageCalc - 200 mi. day'!$C$8)+(C116/'MileageCalc - 200 mi. day'!$C$11*'MileageCalc - 200 mi. day'!$C$9)</f>
        <v>293.11</v>
      </c>
      <c r="H116" s="62">
        <f>SUM('MileageCalc - 200 mi. day'!$C$6)</f>
        <v>2</v>
      </c>
      <c r="I116" s="62">
        <v>555</v>
      </c>
      <c r="J116" s="63">
        <f t="shared" si="6"/>
        <v>277.5</v>
      </c>
      <c r="K116" s="64">
        <f>SUM('MileageCalc - 200 mi. day'!$C$7)*'MileageCalc - 200 mi. day'!$C$6</f>
        <v>120</v>
      </c>
      <c r="L116" s="64">
        <f t="shared" si="8"/>
        <v>15.5</v>
      </c>
      <c r="M116" s="64">
        <f>SUM(K116+L116)*'MileageCalc - 200 mi. day'!$C$8</f>
        <v>0</v>
      </c>
      <c r="N116" s="64">
        <f>SUM(I116/'MileageCalc - 200 mi. day'!$C$11)*'MileageCalc - 200 mi. day'!$C$9</f>
        <v>84.36</v>
      </c>
      <c r="O116" s="64">
        <f t="shared" si="5"/>
        <v>219.86</v>
      </c>
    </row>
    <row r="117" spans="3:15" ht="12.75">
      <c r="C117">
        <v>560</v>
      </c>
      <c r="D117" s="1">
        <f>C117*'MileageCalc - 200 mi. day'!$C$10</f>
        <v>324.79999999999995</v>
      </c>
      <c r="E117" s="57">
        <f t="shared" si="7"/>
        <v>360</v>
      </c>
      <c r="F117" s="1">
        <f>SUM(('MileageCalc - 200 mi. day'!$C$7*'MileageCalc - 200 mi. day'!$C$6)+((C117-200)*0.25))*(1+'MileageCalc - 200 mi. day'!$C$8)+(C117/'MileageCalc - 200 mi. day'!$C$11*'MileageCalc - 200 mi. day'!$C$9)</f>
        <v>295.12</v>
      </c>
      <c r="H117" s="62">
        <f>SUM('MileageCalc - 200 mi. day'!$C$6)</f>
        <v>2</v>
      </c>
      <c r="I117" s="62">
        <v>560</v>
      </c>
      <c r="J117" s="63">
        <f t="shared" si="6"/>
        <v>280</v>
      </c>
      <c r="K117" s="64">
        <f>SUM('MileageCalc - 200 mi. day'!$C$7)*'MileageCalc - 200 mi. day'!$C$6</f>
        <v>120</v>
      </c>
      <c r="L117" s="64">
        <f t="shared" si="8"/>
        <v>16</v>
      </c>
      <c r="M117" s="64">
        <f>SUM(K117+L117)*'MileageCalc - 200 mi. day'!$C$8</f>
        <v>0</v>
      </c>
      <c r="N117" s="64">
        <f>SUM(I117/'MileageCalc - 200 mi. day'!$C$11)*'MileageCalc - 200 mi. day'!$C$9</f>
        <v>85.11999999999999</v>
      </c>
      <c r="O117" s="64">
        <f t="shared" si="5"/>
        <v>221.12</v>
      </c>
    </row>
    <row r="118" spans="3:15" ht="12.75">
      <c r="C118">
        <v>565</v>
      </c>
      <c r="D118" s="1">
        <f>C118*'MileageCalc - 200 mi. day'!$C$10</f>
        <v>327.7</v>
      </c>
      <c r="E118" s="57">
        <f t="shared" si="7"/>
        <v>365</v>
      </c>
      <c r="F118" s="1">
        <f>SUM(('MileageCalc - 200 mi. day'!$C$7*'MileageCalc - 200 mi. day'!$C$6)+((C118-200)*0.25))*(1+'MileageCalc - 200 mi. day'!$C$8)+(C118/'MileageCalc - 200 mi. day'!$C$11*'MileageCalc - 200 mi. day'!$C$9)</f>
        <v>297.13</v>
      </c>
      <c r="H118" s="62">
        <f>SUM('MileageCalc - 200 mi. day'!$C$6)</f>
        <v>2</v>
      </c>
      <c r="I118" s="62">
        <v>565</v>
      </c>
      <c r="J118" s="63">
        <f t="shared" si="6"/>
        <v>282.5</v>
      </c>
      <c r="K118" s="64">
        <f>SUM('MileageCalc - 200 mi. day'!$C$7)*'MileageCalc - 200 mi. day'!$C$6</f>
        <v>120</v>
      </c>
      <c r="L118" s="64">
        <f t="shared" si="8"/>
        <v>16.5</v>
      </c>
      <c r="M118" s="64">
        <f>SUM(K118+L118)*'MileageCalc - 200 mi. day'!$C$8</f>
        <v>0</v>
      </c>
      <c r="N118" s="64">
        <f>SUM(I118/'MileageCalc - 200 mi. day'!$C$11)*'MileageCalc - 200 mi. day'!$C$9</f>
        <v>85.88</v>
      </c>
      <c r="O118" s="64">
        <f t="shared" si="5"/>
        <v>222.38</v>
      </c>
    </row>
    <row r="119" spans="3:15" ht="12.75">
      <c r="C119">
        <v>570</v>
      </c>
      <c r="D119" s="1">
        <f>C119*'MileageCalc - 200 mi. day'!$C$10</f>
        <v>330.59999999999997</v>
      </c>
      <c r="E119" s="57">
        <f t="shared" si="7"/>
        <v>370</v>
      </c>
      <c r="F119" s="1">
        <f>SUM(('MileageCalc - 200 mi. day'!$C$7*'MileageCalc - 200 mi. day'!$C$6)+((C119-200)*0.25))*(1+'MileageCalc - 200 mi. day'!$C$8)+(C119/'MileageCalc - 200 mi. day'!$C$11*'MileageCalc - 200 mi. day'!$C$9)</f>
        <v>299.14</v>
      </c>
      <c r="H119" s="62">
        <f>SUM('MileageCalc - 200 mi. day'!$C$6)</f>
        <v>2</v>
      </c>
      <c r="I119" s="62">
        <v>570</v>
      </c>
      <c r="J119" s="63">
        <f t="shared" si="6"/>
        <v>285</v>
      </c>
      <c r="K119" s="64">
        <f>SUM('MileageCalc - 200 mi. day'!$C$7)*'MileageCalc - 200 mi. day'!$C$6</f>
        <v>120</v>
      </c>
      <c r="L119" s="64">
        <f t="shared" si="8"/>
        <v>17</v>
      </c>
      <c r="M119" s="64">
        <f>SUM(K119+L119)*'MileageCalc - 200 mi. day'!$C$8</f>
        <v>0</v>
      </c>
      <c r="N119" s="64">
        <f>SUM(I119/'MileageCalc - 200 mi. day'!$C$11)*'MileageCalc - 200 mi. day'!$C$9</f>
        <v>86.64</v>
      </c>
      <c r="O119" s="64">
        <f t="shared" si="5"/>
        <v>223.64</v>
      </c>
    </row>
    <row r="120" spans="3:15" ht="12.75">
      <c r="C120">
        <v>575</v>
      </c>
      <c r="D120" s="1">
        <f>C120*'MileageCalc - 200 mi. day'!$C$10</f>
        <v>333.5</v>
      </c>
      <c r="E120" s="57">
        <f t="shared" si="7"/>
        <v>375</v>
      </c>
      <c r="F120" s="1">
        <f>SUM(('MileageCalc - 200 mi. day'!$C$7*'MileageCalc - 200 mi. day'!$C$6)+((C120-200)*0.25))*(1+'MileageCalc - 200 mi. day'!$C$8)+(C120/'MileageCalc - 200 mi. day'!$C$11*'MileageCalc - 200 mi. day'!$C$9)</f>
        <v>301.15</v>
      </c>
      <c r="H120" s="62">
        <f>SUM('MileageCalc - 200 mi. day'!$C$6)</f>
        <v>2</v>
      </c>
      <c r="I120" s="62">
        <v>575</v>
      </c>
      <c r="J120" s="63">
        <f t="shared" si="6"/>
        <v>287.5</v>
      </c>
      <c r="K120" s="64">
        <f>SUM('MileageCalc - 200 mi. day'!$C$7)*'MileageCalc - 200 mi. day'!$C$6</f>
        <v>120</v>
      </c>
      <c r="L120" s="64">
        <f t="shared" si="8"/>
        <v>17.5</v>
      </c>
      <c r="M120" s="64">
        <f>SUM(K120+L120)*'MileageCalc - 200 mi. day'!$C$8</f>
        <v>0</v>
      </c>
      <c r="N120" s="64">
        <f>SUM(I120/'MileageCalc - 200 mi. day'!$C$11)*'MileageCalc - 200 mi. day'!$C$9</f>
        <v>87.39999999999999</v>
      </c>
      <c r="O120" s="64">
        <f t="shared" si="5"/>
        <v>224.89999999999998</v>
      </c>
    </row>
    <row r="121" spans="3:15" ht="12.75">
      <c r="C121">
        <v>580</v>
      </c>
      <c r="D121" s="1">
        <f>C121*'MileageCalc - 200 mi. day'!$C$10</f>
        <v>336.4</v>
      </c>
      <c r="E121" s="57">
        <f t="shared" si="7"/>
        <v>380</v>
      </c>
      <c r="F121" s="1">
        <f>SUM(('MileageCalc - 200 mi. day'!$C$7*'MileageCalc - 200 mi. day'!$C$6)+((C121-200)*0.25))*(1+'MileageCalc - 200 mi. day'!$C$8)+(C121/'MileageCalc - 200 mi. day'!$C$11*'MileageCalc - 200 mi. day'!$C$9)</f>
        <v>303.15999999999997</v>
      </c>
      <c r="H121" s="62">
        <f>SUM('MileageCalc - 200 mi. day'!$C$6)</f>
        <v>2</v>
      </c>
      <c r="I121" s="62">
        <v>580</v>
      </c>
      <c r="J121" s="63">
        <f t="shared" si="6"/>
        <v>290</v>
      </c>
      <c r="K121" s="64">
        <f>SUM('MileageCalc - 200 mi. day'!$C$7)*'MileageCalc - 200 mi. day'!$C$6</f>
        <v>120</v>
      </c>
      <c r="L121" s="64">
        <f t="shared" si="8"/>
        <v>18</v>
      </c>
      <c r="M121" s="64">
        <f>SUM(K121+L121)*'MileageCalc - 200 mi. day'!$C$8</f>
        <v>0</v>
      </c>
      <c r="N121" s="64">
        <f>SUM(I121/'MileageCalc - 200 mi. day'!$C$11)*'MileageCalc - 200 mi. day'!$C$9</f>
        <v>88.16</v>
      </c>
      <c r="O121" s="64">
        <f t="shared" si="5"/>
        <v>226.16</v>
      </c>
    </row>
    <row r="122" spans="3:15" ht="12.75">
      <c r="C122">
        <v>585</v>
      </c>
      <c r="D122" s="1">
        <f>C122*'MileageCalc - 200 mi. day'!$C$10</f>
        <v>339.29999999999995</v>
      </c>
      <c r="E122" s="57">
        <f t="shared" si="7"/>
        <v>385</v>
      </c>
      <c r="F122" s="1">
        <f>SUM(('MileageCalc - 200 mi. day'!$C$7*'MileageCalc - 200 mi. day'!$C$6)+((C122-200)*0.25))*(1+'MileageCalc - 200 mi. day'!$C$8)+(C122/'MileageCalc - 200 mi. day'!$C$11*'MileageCalc - 200 mi. day'!$C$9)</f>
        <v>305.16999999999996</v>
      </c>
      <c r="H122" s="62">
        <f>SUM('MileageCalc - 200 mi. day'!$C$6)</f>
        <v>2</v>
      </c>
      <c r="I122" s="62">
        <v>585</v>
      </c>
      <c r="J122" s="63">
        <f t="shared" si="6"/>
        <v>292.5</v>
      </c>
      <c r="K122" s="64">
        <f>SUM('MileageCalc - 200 mi. day'!$C$7)*'MileageCalc - 200 mi. day'!$C$6</f>
        <v>120</v>
      </c>
      <c r="L122" s="64">
        <f t="shared" si="8"/>
        <v>18.5</v>
      </c>
      <c r="M122" s="64">
        <f>SUM(K122+L122)*'MileageCalc - 200 mi. day'!$C$8</f>
        <v>0</v>
      </c>
      <c r="N122" s="64">
        <f>SUM(I122/'MileageCalc - 200 mi. day'!$C$11)*'MileageCalc - 200 mi. day'!$C$9</f>
        <v>88.91999999999999</v>
      </c>
      <c r="O122" s="64">
        <f t="shared" si="5"/>
        <v>227.42</v>
      </c>
    </row>
    <row r="123" spans="3:15" ht="12.75">
      <c r="C123">
        <v>590</v>
      </c>
      <c r="D123" s="1">
        <f>C123*'MileageCalc - 200 mi. day'!$C$10</f>
        <v>342.2</v>
      </c>
      <c r="E123" s="57">
        <f t="shared" si="7"/>
        <v>390</v>
      </c>
      <c r="F123" s="1">
        <f>SUM(('MileageCalc - 200 mi. day'!$C$7*'MileageCalc - 200 mi. day'!$C$6)+((C123-200)*0.25))*(1+'MileageCalc - 200 mi. day'!$C$8)+(C123/'MileageCalc - 200 mi. day'!$C$11*'MileageCalc - 200 mi. day'!$C$9)</f>
        <v>307.18</v>
      </c>
      <c r="H123" s="62">
        <f>SUM('MileageCalc - 200 mi. day'!$C$6)</f>
        <v>2</v>
      </c>
      <c r="I123" s="62">
        <v>590</v>
      </c>
      <c r="J123" s="63">
        <f t="shared" si="6"/>
        <v>295</v>
      </c>
      <c r="K123" s="64">
        <f>SUM('MileageCalc - 200 mi. day'!$C$7)*'MileageCalc - 200 mi. day'!$C$6</f>
        <v>120</v>
      </c>
      <c r="L123" s="64">
        <f t="shared" si="8"/>
        <v>19</v>
      </c>
      <c r="M123" s="64">
        <f>SUM(K123+L123)*'MileageCalc - 200 mi. day'!$C$8</f>
        <v>0</v>
      </c>
      <c r="N123" s="64">
        <f>SUM(I123/'MileageCalc - 200 mi. day'!$C$11)*'MileageCalc - 200 mi. day'!$C$9</f>
        <v>89.68</v>
      </c>
      <c r="O123" s="64">
        <f t="shared" si="5"/>
        <v>228.68</v>
      </c>
    </row>
    <row r="124" spans="3:15" ht="12.75">
      <c r="C124">
        <v>595</v>
      </c>
      <c r="D124" s="1">
        <f>C124*'MileageCalc - 200 mi. day'!$C$10</f>
        <v>345.09999999999997</v>
      </c>
      <c r="E124" s="57">
        <f t="shared" si="7"/>
        <v>395</v>
      </c>
      <c r="F124" s="1">
        <f>SUM(('MileageCalc - 200 mi. day'!$C$7*'MileageCalc - 200 mi. day'!$C$6)+((C124-200)*0.25))*(1+'MileageCalc - 200 mi. day'!$C$8)+(C124/'MileageCalc - 200 mi. day'!$C$11*'MileageCalc - 200 mi. day'!$C$9)</f>
        <v>309.19</v>
      </c>
      <c r="H124" s="62">
        <f>SUM('MileageCalc - 200 mi. day'!$C$6)</f>
        <v>2</v>
      </c>
      <c r="I124" s="62">
        <v>595</v>
      </c>
      <c r="J124" s="63">
        <f t="shared" si="6"/>
        <v>297.5</v>
      </c>
      <c r="K124" s="64">
        <f>SUM('MileageCalc - 200 mi. day'!$C$7)*'MileageCalc - 200 mi. day'!$C$6</f>
        <v>120</v>
      </c>
      <c r="L124" s="64">
        <f t="shared" si="8"/>
        <v>19.5</v>
      </c>
      <c r="M124" s="64">
        <f>SUM(K124+L124)*'MileageCalc - 200 mi. day'!$C$8</f>
        <v>0</v>
      </c>
      <c r="N124" s="64">
        <f>SUM(I124/'MileageCalc - 200 mi. day'!$C$11)*'MileageCalc - 200 mi. day'!$C$9</f>
        <v>90.44</v>
      </c>
      <c r="O124" s="64">
        <f t="shared" si="5"/>
        <v>229.94</v>
      </c>
    </row>
    <row r="125" spans="3:15" ht="12.75">
      <c r="C125">
        <v>600</v>
      </c>
      <c r="D125" s="1">
        <f>C125*'MileageCalc - 200 mi. day'!$C$10</f>
        <v>348</v>
      </c>
      <c r="E125" s="57">
        <f t="shared" si="7"/>
        <v>400</v>
      </c>
      <c r="F125" s="1">
        <f>SUM(('MileageCalc - 200 mi. day'!$C$7*'MileageCalc - 200 mi. day'!$C$6)+((C125-200)*0.25))*(1+'MileageCalc - 200 mi. day'!$C$8)+(C125/'MileageCalc - 200 mi. day'!$C$11*'MileageCalc - 200 mi. day'!$C$9)</f>
        <v>311.2</v>
      </c>
      <c r="H125" s="62">
        <f>SUM('MileageCalc - 200 mi. day'!$C$6)</f>
        <v>2</v>
      </c>
      <c r="I125" s="62">
        <v>600</v>
      </c>
      <c r="J125" s="63">
        <f t="shared" si="6"/>
        <v>300</v>
      </c>
      <c r="K125" s="64">
        <f>SUM('MileageCalc - 200 mi. day'!$C$7)*'MileageCalc - 200 mi. day'!$C$6</f>
        <v>120</v>
      </c>
      <c r="L125" s="64">
        <f t="shared" si="8"/>
        <v>20</v>
      </c>
      <c r="M125" s="64">
        <f>SUM(K125+L125)*'MileageCalc - 200 mi. day'!$C$8</f>
        <v>0</v>
      </c>
      <c r="N125" s="64">
        <f>SUM(I125/'MileageCalc - 200 mi. day'!$C$11)*'MileageCalc - 200 mi. day'!$C$9</f>
        <v>91.19999999999999</v>
      </c>
      <c r="O125" s="64">
        <f t="shared" si="5"/>
        <v>231.2</v>
      </c>
    </row>
    <row r="126" spans="3:15" ht="12.75">
      <c r="C126">
        <v>605</v>
      </c>
      <c r="D126" s="1">
        <f>C126*'MileageCalc - 200 mi. day'!$C$10</f>
        <v>350.9</v>
      </c>
      <c r="E126" s="57">
        <f t="shared" si="7"/>
        <v>405</v>
      </c>
      <c r="F126" s="1">
        <f>SUM(('MileageCalc - 200 mi. day'!$C$7*'MileageCalc - 200 mi. day'!$C$6)+((C126-200)*0.25))*(1+'MileageCalc - 200 mi. day'!$C$8)+(C126/'MileageCalc - 200 mi. day'!$C$11*'MileageCalc - 200 mi. day'!$C$9)</f>
        <v>313.21</v>
      </c>
      <c r="H126" s="62">
        <f>SUM('MileageCalc - 200 mi. day'!$C$6)</f>
        <v>2</v>
      </c>
      <c r="I126" s="62">
        <v>605</v>
      </c>
      <c r="J126" s="63">
        <f t="shared" si="6"/>
        <v>302.5</v>
      </c>
      <c r="K126" s="64">
        <f>SUM('MileageCalc - 200 mi. day'!$C$7)*'MileageCalc - 200 mi. day'!$C$6</f>
        <v>120</v>
      </c>
      <c r="L126" s="64">
        <f t="shared" si="8"/>
        <v>20.5</v>
      </c>
      <c r="M126" s="64">
        <f>SUM(K126+L126)*'MileageCalc - 200 mi. day'!$C$8</f>
        <v>0</v>
      </c>
      <c r="N126" s="64">
        <f>SUM(I126/'MileageCalc - 200 mi. day'!$C$11)*'MileageCalc - 200 mi. day'!$C$9</f>
        <v>91.96</v>
      </c>
      <c r="O126" s="64">
        <f t="shared" si="5"/>
        <v>232.45999999999998</v>
      </c>
    </row>
    <row r="127" spans="3:15" ht="12.75">
      <c r="C127">
        <v>610</v>
      </c>
      <c r="D127" s="1">
        <f>C127*'MileageCalc - 200 mi. day'!$C$10</f>
        <v>353.79999999999995</v>
      </c>
      <c r="E127" s="57">
        <f t="shared" si="7"/>
        <v>410</v>
      </c>
      <c r="F127" s="1">
        <f>SUM(('MileageCalc - 200 mi. day'!$C$7*'MileageCalc - 200 mi. day'!$C$6)+((C127-200)*0.25))*(1+'MileageCalc - 200 mi. day'!$C$8)+(C127/'MileageCalc - 200 mi. day'!$C$11*'MileageCalc - 200 mi. day'!$C$9)</f>
        <v>315.21999999999997</v>
      </c>
      <c r="H127" s="62">
        <f>SUM('MileageCalc - 200 mi. day'!$C$6)</f>
        <v>2</v>
      </c>
      <c r="I127" s="62">
        <v>610</v>
      </c>
      <c r="J127" s="63">
        <f t="shared" si="6"/>
        <v>305</v>
      </c>
      <c r="K127" s="64">
        <f>SUM('MileageCalc - 200 mi. day'!$C$7)*'MileageCalc - 200 mi. day'!$C$6</f>
        <v>120</v>
      </c>
      <c r="L127" s="64">
        <f t="shared" si="8"/>
        <v>21</v>
      </c>
      <c r="M127" s="64">
        <f>SUM(K127+L127)*'MileageCalc - 200 mi. day'!$C$8</f>
        <v>0</v>
      </c>
      <c r="N127" s="64">
        <f>SUM(I127/'MileageCalc - 200 mi. day'!$C$11)*'MileageCalc - 200 mi. day'!$C$9</f>
        <v>92.71999999999998</v>
      </c>
      <c r="O127" s="64">
        <f t="shared" si="5"/>
        <v>233.71999999999997</v>
      </c>
    </row>
    <row r="128" spans="3:15" ht="12.75">
      <c r="C128">
        <v>615</v>
      </c>
      <c r="D128" s="1">
        <f>C128*'MileageCalc - 200 mi. day'!$C$10</f>
        <v>356.7</v>
      </c>
      <c r="E128" s="57">
        <f t="shared" si="7"/>
        <v>415</v>
      </c>
      <c r="F128" s="1">
        <f>SUM(('MileageCalc - 200 mi. day'!$C$7*'MileageCalc - 200 mi. day'!$C$6)+((C128-200)*0.25))*(1+'MileageCalc - 200 mi. day'!$C$8)+(C128/'MileageCalc - 200 mi. day'!$C$11*'MileageCalc - 200 mi. day'!$C$9)</f>
        <v>317.23</v>
      </c>
      <c r="H128" s="62">
        <f>SUM('MileageCalc - 200 mi. day'!$C$6)</f>
        <v>2</v>
      </c>
      <c r="I128" s="62">
        <v>615</v>
      </c>
      <c r="J128" s="63">
        <f t="shared" si="6"/>
        <v>307.5</v>
      </c>
      <c r="K128" s="64">
        <f>SUM('MileageCalc - 200 mi. day'!$C$7)*'MileageCalc - 200 mi. day'!$C$6</f>
        <v>120</v>
      </c>
      <c r="L128" s="64">
        <f t="shared" si="8"/>
        <v>21.5</v>
      </c>
      <c r="M128" s="64">
        <f>SUM(K128+L128)*'MileageCalc - 200 mi. day'!$C$8</f>
        <v>0</v>
      </c>
      <c r="N128" s="64">
        <f>SUM(I128/'MileageCalc - 200 mi. day'!$C$11)*'MileageCalc - 200 mi. day'!$C$9</f>
        <v>93.48</v>
      </c>
      <c r="O128" s="64">
        <f t="shared" si="5"/>
        <v>234.98000000000002</v>
      </c>
    </row>
    <row r="129" spans="3:15" ht="12.75">
      <c r="C129">
        <v>620</v>
      </c>
      <c r="D129" s="1">
        <f>C129*'MileageCalc - 200 mi. day'!$C$10</f>
        <v>359.59999999999997</v>
      </c>
      <c r="E129" s="57">
        <f t="shared" si="7"/>
        <v>420</v>
      </c>
      <c r="F129" s="1">
        <f>SUM(('MileageCalc - 200 mi. day'!$C$7*'MileageCalc - 200 mi. day'!$C$6)+((C129-200)*0.25))*(1+'MileageCalc - 200 mi. day'!$C$8)+(C129/'MileageCalc - 200 mi. day'!$C$11*'MileageCalc - 200 mi. day'!$C$9)</f>
        <v>319.24</v>
      </c>
      <c r="H129" s="62">
        <f>SUM('MileageCalc - 200 mi. day'!$C$6)</f>
        <v>2</v>
      </c>
      <c r="I129" s="62">
        <v>620</v>
      </c>
      <c r="J129" s="63">
        <f t="shared" si="6"/>
        <v>310</v>
      </c>
      <c r="K129" s="64">
        <f>SUM('MileageCalc - 200 mi. day'!$C$7)*'MileageCalc - 200 mi. day'!$C$6</f>
        <v>120</v>
      </c>
      <c r="L129" s="64">
        <f t="shared" si="8"/>
        <v>22</v>
      </c>
      <c r="M129" s="64">
        <f>SUM(K129+L129)*'MileageCalc - 200 mi. day'!$C$8</f>
        <v>0</v>
      </c>
      <c r="N129" s="64">
        <f>SUM(I129/'MileageCalc - 200 mi. day'!$C$11)*'MileageCalc - 200 mi. day'!$C$9</f>
        <v>94.24</v>
      </c>
      <c r="O129" s="64">
        <f t="shared" si="5"/>
        <v>236.24</v>
      </c>
    </row>
    <row r="130" spans="3:15" ht="12.75">
      <c r="C130">
        <v>625</v>
      </c>
      <c r="D130" s="1">
        <f>C130*'MileageCalc - 200 mi. day'!$C$10</f>
        <v>362.5</v>
      </c>
      <c r="E130" s="57">
        <f t="shared" si="7"/>
        <v>425</v>
      </c>
      <c r="F130" s="1">
        <f>SUM(('MileageCalc - 200 mi. day'!$C$7*'MileageCalc - 200 mi. day'!$C$6)+((C130-200)*0.25))*(1+'MileageCalc - 200 mi. day'!$C$8)+(C130/'MileageCalc - 200 mi. day'!$C$11*'MileageCalc - 200 mi. day'!$C$9)</f>
        <v>321.25</v>
      </c>
      <c r="H130" s="62">
        <f>SUM('MileageCalc - 200 mi. day'!$C$6)</f>
        <v>2</v>
      </c>
      <c r="I130" s="62">
        <v>625</v>
      </c>
      <c r="J130" s="63">
        <f t="shared" si="6"/>
        <v>312.5</v>
      </c>
      <c r="K130" s="64">
        <f>SUM('MileageCalc - 200 mi. day'!$C$7)*'MileageCalc - 200 mi. day'!$C$6</f>
        <v>120</v>
      </c>
      <c r="L130" s="64">
        <f t="shared" si="8"/>
        <v>22.5</v>
      </c>
      <c r="M130" s="64">
        <f>SUM(K130+L130)*'MileageCalc - 200 mi. day'!$C$8</f>
        <v>0</v>
      </c>
      <c r="N130" s="64">
        <f>SUM(I130/'MileageCalc - 200 mi. day'!$C$11)*'MileageCalc - 200 mi. day'!$C$9</f>
        <v>95</v>
      </c>
      <c r="O130" s="64">
        <f t="shared" si="5"/>
        <v>237.5</v>
      </c>
    </row>
    <row r="131" spans="3:15" ht="12.75">
      <c r="C131">
        <v>630</v>
      </c>
      <c r="D131" s="1">
        <f>C131*'MileageCalc - 200 mi. day'!$C$10</f>
        <v>365.4</v>
      </c>
      <c r="E131" s="57">
        <f t="shared" si="7"/>
        <v>430</v>
      </c>
      <c r="F131" s="1">
        <f>SUM(('MileageCalc - 200 mi. day'!$C$7*'MileageCalc - 200 mi. day'!$C$6)+((C131-200)*0.25))*(1+'MileageCalc - 200 mi. day'!$C$8)+(C131/'MileageCalc - 200 mi. day'!$C$11*'MileageCalc - 200 mi. day'!$C$9)</f>
        <v>323.26</v>
      </c>
      <c r="H131" s="62">
        <f>SUM('MileageCalc - 200 mi. day'!$C$6)</f>
        <v>2</v>
      </c>
      <c r="I131" s="62">
        <v>630</v>
      </c>
      <c r="J131" s="63">
        <f t="shared" si="6"/>
        <v>315</v>
      </c>
      <c r="K131" s="64">
        <f>SUM('MileageCalc - 200 mi. day'!$C$7)*'MileageCalc - 200 mi. day'!$C$6</f>
        <v>120</v>
      </c>
      <c r="L131" s="64">
        <f t="shared" si="8"/>
        <v>23</v>
      </c>
      <c r="M131" s="64">
        <f>SUM(K131+L131)*'MileageCalc - 200 mi. day'!$C$8</f>
        <v>0</v>
      </c>
      <c r="N131" s="64">
        <f>SUM(I131/'MileageCalc - 200 mi. day'!$C$11)*'MileageCalc - 200 mi. day'!$C$9</f>
        <v>95.75999999999999</v>
      </c>
      <c r="O131" s="64">
        <f t="shared" si="5"/>
        <v>238.76</v>
      </c>
    </row>
    <row r="132" spans="3:15" ht="12.75">
      <c r="C132">
        <v>635</v>
      </c>
      <c r="D132" s="1">
        <f>C132*'MileageCalc - 200 mi. day'!$C$10</f>
        <v>368.29999999999995</v>
      </c>
      <c r="E132" s="57">
        <f t="shared" si="7"/>
        <v>435</v>
      </c>
      <c r="F132" s="1">
        <f>SUM(('MileageCalc - 200 mi. day'!$C$7*'MileageCalc - 200 mi. day'!$C$6)+((C132-200)*0.25))*(1+'MileageCalc - 200 mi. day'!$C$8)+(C132/'MileageCalc - 200 mi. day'!$C$11*'MileageCalc - 200 mi. day'!$C$9)</f>
        <v>325.27</v>
      </c>
      <c r="H132" s="62">
        <f>SUM('MileageCalc - 200 mi. day'!$C$6)</f>
        <v>2</v>
      </c>
      <c r="I132" s="62">
        <v>635</v>
      </c>
      <c r="J132" s="63">
        <f t="shared" si="6"/>
        <v>317.5</v>
      </c>
      <c r="K132" s="64">
        <f>SUM('MileageCalc - 200 mi. day'!$C$7)*'MileageCalc - 200 mi. day'!$C$6</f>
        <v>120</v>
      </c>
      <c r="L132" s="64">
        <f t="shared" si="8"/>
        <v>23.5</v>
      </c>
      <c r="M132" s="64">
        <f>SUM(K132+L132)*'MileageCalc - 200 mi. day'!$C$8</f>
        <v>0</v>
      </c>
      <c r="N132" s="64">
        <f>SUM(I132/'MileageCalc - 200 mi. day'!$C$11)*'MileageCalc - 200 mi. day'!$C$9</f>
        <v>96.52</v>
      </c>
      <c r="O132" s="64">
        <f t="shared" si="5"/>
        <v>240.01999999999998</v>
      </c>
    </row>
    <row r="133" spans="3:15" ht="12.75">
      <c r="C133">
        <v>640</v>
      </c>
      <c r="D133" s="1">
        <f>C133*'MileageCalc - 200 mi. day'!$C$10</f>
        <v>371.2</v>
      </c>
      <c r="E133" s="57">
        <f t="shared" si="7"/>
        <v>440</v>
      </c>
      <c r="F133" s="1">
        <f>SUM(('MileageCalc - 200 mi. day'!$C$7*'MileageCalc - 200 mi. day'!$C$6)+((C133-200)*0.25))*(1+'MileageCalc - 200 mi. day'!$C$8)+(C133/'MileageCalc - 200 mi. day'!$C$11*'MileageCalc - 200 mi. day'!$C$9)</f>
        <v>327.28</v>
      </c>
      <c r="H133" s="62">
        <f>SUM('MileageCalc - 200 mi. day'!$C$6)</f>
        <v>2</v>
      </c>
      <c r="I133" s="62">
        <v>640</v>
      </c>
      <c r="J133" s="63">
        <f t="shared" si="6"/>
        <v>320</v>
      </c>
      <c r="K133" s="64">
        <f>SUM('MileageCalc - 200 mi. day'!$C$7)*'MileageCalc - 200 mi. day'!$C$6</f>
        <v>120</v>
      </c>
      <c r="L133" s="64">
        <f t="shared" si="8"/>
        <v>24</v>
      </c>
      <c r="M133" s="64">
        <f>SUM(K133+L133)*'MileageCalc - 200 mi. day'!$C$8</f>
        <v>0</v>
      </c>
      <c r="N133" s="64">
        <f>SUM(I133/'MileageCalc - 200 mi. day'!$C$11)*'MileageCalc - 200 mi. day'!$C$9</f>
        <v>97.28</v>
      </c>
      <c r="O133" s="64">
        <f t="shared" si="5"/>
        <v>241.28</v>
      </c>
    </row>
    <row r="134" spans="3:15" ht="12.75">
      <c r="C134">
        <v>645</v>
      </c>
      <c r="D134" s="1">
        <f>C134*'MileageCalc - 200 mi. day'!$C$10</f>
        <v>374.09999999999997</v>
      </c>
      <c r="E134" s="57">
        <f t="shared" si="7"/>
        <v>445</v>
      </c>
      <c r="F134" s="1">
        <f>SUM(('MileageCalc - 200 mi. day'!$C$7*'MileageCalc - 200 mi. day'!$C$6)+((C134-200)*0.25))*(1+'MileageCalc - 200 mi. day'!$C$8)+(C134/'MileageCalc - 200 mi. day'!$C$11*'MileageCalc - 200 mi. day'!$C$9)</f>
        <v>329.28999999999996</v>
      </c>
      <c r="H134" s="62">
        <f>SUM('MileageCalc - 200 mi. day'!$C$6)</f>
        <v>2</v>
      </c>
      <c r="I134" s="62">
        <v>645</v>
      </c>
      <c r="J134" s="63">
        <f t="shared" si="6"/>
        <v>322.5</v>
      </c>
      <c r="K134" s="64">
        <f>SUM('MileageCalc - 200 mi. day'!$C$7)*'MileageCalc - 200 mi. day'!$C$6</f>
        <v>120</v>
      </c>
      <c r="L134" s="64">
        <f t="shared" si="8"/>
        <v>24.5</v>
      </c>
      <c r="M134" s="64">
        <f>SUM(K134+L134)*'MileageCalc - 200 mi. day'!$C$8</f>
        <v>0</v>
      </c>
      <c r="N134" s="64">
        <f>SUM(I134/'MileageCalc - 200 mi. day'!$C$11)*'MileageCalc - 200 mi. day'!$C$9</f>
        <v>98.03999999999999</v>
      </c>
      <c r="O134" s="64">
        <f aca="true" t="shared" si="9" ref="O134:O155">SUM(K134:N134)</f>
        <v>242.54</v>
      </c>
    </row>
    <row r="135" spans="3:15" ht="12.75">
      <c r="C135">
        <v>650</v>
      </c>
      <c r="D135" s="1">
        <f>C135*'MileageCalc - 200 mi. day'!$C$10</f>
        <v>377</v>
      </c>
      <c r="E135" s="57">
        <f t="shared" si="7"/>
        <v>450</v>
      </c>
      <c r="F135" s="1">
        <f>SUM(('MileageCalc - 200 mi. day'!$C$7*'MileageCalc - 200 mi. day'!$C$6)+((C135-200)*0.25))*(1+'MileageCalc - 200 mi. day'!$C$8)+(C135/'MileageCalc - 200 mi. day'!$C$11*'MileageCalc - 200 mi. day'!$C$9)</f>
        <v>331.3</v>
      </c>
      <c r="H135" s="62">
        <f>SUM('MileageCalc - 200 mi. day'!$C$6)</f>
        <v>2</v>
      </c>
      <c r="I135" s="62">
        <v>650</v>
      </c>
      <c r="J135" s="63">
        <f aca="true" t="shared" si="10" ref="J135:J155">SUM(I135/H135)</f>
        <v>325</v>
      </c>
      <c r="K135" s="64">
        <f>SUM('MileageCalc - 200 mi. day'!$C$7)*'MileageCalc - 200 mi. day'!$C$6</f>
        <v>120</v>
      </c>
      <c r="L135" s="64">
        <f t="shared" si="8"/>
        <v>25</v>
      </c>
      <c r="M135" s="64">
        <f>SUM(K135+L135)*'MileageCalc - 200 mi. day'!$C$8</f>
        <v>0</v>
      </c>
      <c r="N135" s="64">
        <f>SUM(I135/'MileageCalc - 200 mi. day'!$C$11)*'MileageCalc - 200 mi. day'!$C$9</f>
        <v>98.8</v>
      </c>
      <c r="O135" s="64">
        <f t="shared" si="9"/>
        <v>243.8</v>
      </c>
    </row>
    <row r="136" spans="3:15" ht="12.75">
      <c r="C136">
        <v>655</v>
      </c>
      <c r="D136" s="1">
        <f>C136*'MileageCalc - 200 mi. day'!$C$10</f>
        <v>379.9</v>
      </c>
      <c r="E136" s="57">
        <f t="shared" si="7"/>
        <v>455</v>
      </c>
      <c r="F136" s="1">
        <f>SUM(('MileageCalc - 200 mi. day'!$C$7*'MileageCalc - 200 mi. day'!$C$6)+((C136-200)*0.25))*(1+'MileageCalc - 200 mi. day'!$C$8)+(C136/'MileageCalc - 200 mi. day'!$C$11*'MileageCalc - 200 mi. day'!$C$9)</f>
        <v>333.31</v>
      </c>
      <c r="H136" s="62">
        <f>SUM('MileageCalc - 200 mi. day'!$C$6)</f>
        <v>2</v>
      </c>
      <c r="I136" s="62">
        <v>655</v>
      </c>
      <c r="J136" s="63">
        <f t="shared" si="10"/>
        <v>327.5</v>
      </c>
      <c r="K136" s="64">
        <f>SUM('MileageCalc - 200 mi. day'!$C$7)*'MileageCalc - 200 mi. day'!$C$6</f>
        <v>120</v>
      </c>
      <c r="L136" s="64">
        <f t="shared" si="8"/>
        <v>25.5</v>
      </c>
      <c r="M136" s="64">
        <f>SUM(K136+L136)*'MileageCalc - 200 mi. day'!$C$8</f>
        <v>0</v>
      </c>
      <c r="N136" s="64">
        <f>SUM(I136/'MileageCalc - 200 mi. day'!$C$11)*'MileageCalc - 200 mi. day'!$C$9</f>
        <v>99.55999999999999</v>
      </c>
      <c r="O136" s="64">
        <f t="shared" si="9"/>
        <v>245.06</v>
      </c>
    </row>
    <row r="137" spans="3:15" ht="12.75">
      <c r="C137">
        <v>660</v>
      </c>
      <c r="D137" s="1">
        <f>C137*'MileageCalc - 200 mi. day'!$C$10</f>
        <v>382.79999999999995</v>
      </c>
      <c r="E137" s="57">
        <f t="shared" si="7"/>
        <v>460</v>
      </c>
      <c r="F137" s="1">
        <f>SUM(('MileageCalc - 200 mi. day'!$C$7*'MileageCalc - 200 mi. day'!$C$6)+((C137-200)*0.25))*(1+'MileageCalc - 200 mi. day'!$C$8)+(C137/'MileageCalc - 200 mi. day'!$C$11*'MileageCalc - 200 mi. day'!$C$9)</f>
        <v>335.32</v>
      </c>
      <c r="H137" s="62">
        <f>SUM('MileageCalc - 200 mi. day'!$C$6)</f>
        <v>2</v>
      </c>
      <c r="I137" s="62">
        <v>660</v>
      </c>
      <c r="J137" s="63">
        <f t="shared" si="10"/>
        <v>330</v>
      </c>
      <c r="K137" s="64">
        <f>SUM('MileageCalc - 200 mi. day'!$C$7)*'MileageCalc - 200 mi. day'!$C$6</f>
        <v>120</v>
      </c>
      <c r="L137" s="64">
        <f t="shared" si="8"/>
        <v>26</v>
      </c>
      <c r="M137" s="64">
        <f>SUM(K137+L137)*'MileageCalc - 200 mi. day'!$C$8</f>
        <v>0</v>
      </c>
      <c r="N137" s="64">
        <f>SUM(I137/'MileageCalc - 200 mi. day'!$C$11)*'MileageCalc - 200 mi. day'!$C$9</f>
        <v>100.32</v>
      </c>
      <c r="O137" s="64">
        <f t="shared" si="9"/>
        <v>246.32</v>
      </c>
    </row>
    <row r="138" spans="3:15" ht="12.75">
      <c r="C138">
        <v>665</v>
      </c>
      <c r="D138" s="1">
        <f>C138*'MileageCalc - 200 mi. day'!$C$10</f>
        <v>385.7</v>
      </c>
      <c r="E138" s="57">
        <f t="shared" si="7"/>
        <v>465</v>
      </c>
      <c r="F138" s="1">
        <f>SUM(('MileageCalc - 200 mi. day'!$C$7*'MileageCalc - 200 mi. day'!$C$6)+((C138-200)*0.25))*(1+'MileageCalc - 200 mi. day'!$C$8)+(C138/'MileageCalc - 200 mi. day'!$C$11*'MileageCalc - 200 mi. day'!$C$9)</f>
        <v>337.33</v>
      </c>
      <c r="H138" s="62">
        <f>SUM('MileageCalc - 200 mi. day'!$C$6)</f>
        <v>2</v>
      </c>
      <c r="I138" s="62">
        <v>665</v>
      </c>
      <c r="J138" s="63">
        <f t="shared" si="10"/>
        <v>332.5</v>
      </c>
      <c r="K138" s="64">
        <f>SUM('MileageCalc - 200 mi. day'!$C$7)*'MileageCalc - 200 mi. day'!$C$6</f>
        <v>120</v>
      </c>
      <c r="L138" s="64">
        <f t="shared" si="8"/>
        <v>26.5</v>
      </c>
      <c r="M138" s="64">
        <f>SUM(K138+L138)*'MileageCalc - 200 mi. day'!$C$8</f>
        <v>0</v>
      </c>
      <c r="N138" s="64">
        <f>SUM(I138/'MileageCalc - 200 mi. day'!$C$11)*'MileageCalc - 200 mi. day'!$C$9</f>
        <v>101.08</v>
      </c>
      <c r="O138" s="64">
        <f t="shared" si="9"/>
        <v>247.57999999999998</v>
      </c>
    </row>
    <row r="139" spans="3:15" ht="12.75">
      <c r="C139">
        <v>670</v>
      </c>
      <c r="D139" s="1">
        <f>C139*'MileageCalc - 200 mi. day'!$C$10</f>
        <v>388.59999999999997</v>
      </c>
      <c r="E139" s="57">
        <f t="shared" si="7"/>
        <v>470</v>
      </c>
      <c r="F139" s="1">
        <f>SUM(('MileageCalc - 200 mi. day'!$C$7*'MileageCalc - 200 mi. day'!$C$6)+((C139-200)*0.25))*(1+'MileageCalc - 200 mi. day'!$C$8)+(C139/'MileageCalc - 200 mi. day'!$C$11*'MileageCalc - 200 mi. day'!$C$9)</f>
        <v>339.34000000000003</v>
      </c>
      <c r="H139" s="62">
        <f>SUM('MileageCalc - 200 mi. day'!$C$6)</f>
        <v>2</v>
      </c>
      <c r="I139" s="62">
        <v>670</v>
      </c>
      <c r="J139" s="63">
        <f t="shared" si="10"/>
        <v>335</v>
      </c>
      <c r="K139" s="64">
        <f>SUM('MileageCalc - 200 mi. day'!$C$7)*'MileageCalc - 200 mi. day'!$C$6</f>
        <v>120</v>
      </c>
      <c r="L139" s="64">
        <f t="shared" si="8"/>
        <v>27</v>
      </c>
      <c r="M139" s="64">
        <f>SUM(K139+L139)*'MileageCalc - 200 mi. day'!$C$8</f>
        <v>0</v>
      </c>
      <c r="N139" s="64">
        <f>SUM(I139/'MileageCalc - 200 mi. day'!$C$11)*'MileageCalc - 200 mi. day'!$C$9</f>
        <v>101.84</v>
      </c>
      <c r="O139" s="64">
        <f t="shared" si="9"/>
        <v>248.84</v>
      </c>
    </row>
    <row r="140" spans="3:15" ht="12.75">
      <c r="C140">
        <v>675</v>
      </c>
      <c r="D140" s="1">
        <f>C140*'MileageCalc - 200 mi. day'!$C$10</f>
        <v>391.5</v>
      </c>
      <c r="E140" s="57">
        <f t="shared" si="7"/>
        <v>475</v>
      </c>
      <c r="F140" s="1">
        <f>SUM(('MileageCalc - 200 mi. day'!$C$7*'MileageCalc - 200 mi. day'!$C$6)+((C140-200)*0.25))*(1+'MileageCalc - 200 mi. day'!$C$8)+(C140/'MileageCalc - 200 mi. day'!$C$11*'MileageCalc - 200 mi. day'!$C$9)</f>
        <v>341.35</v>
      </c>
      <c r="H140" s="62">
        <f>SUM('MileageCalc - 200 mi. day'!$C$6)</f>
        <v>2</v>
      </c>
      <c r="I140" s="62">
        <v>675</v>
      </c>
      <c r="J140" s="63">
        <f t="shared" si="10"/>
        <v>337.5</v>
      </c>
      <c r="K140" s="64">
        <f>SUM('MileageCalc - 200 mi. day'!$C$7)*'MileageCalc - 200 mi. day'!$C$6</f>
        <v>120</v>
      </c>
      <c r="L140" s="64">
        <f t="shared" si="8"/>
        <v>27.5</v>
      </c>
      <c r="M140" s="64">
        <f>SUM(K140+L140)*'MileageCalc - 200 mi. day'!$C$8</f>
        <v>0</v>
      </c>
      <c r="N140" s="64">
        <f>SUM(I140/'MileageCalc - 200 mi. day'!$C$11)*'MileageCalc - 200 mi. day'!$C$9</f>
        <v>102.6</v>
      </c>
      <c r="O140" s="64">
        <f t="shared" si="9"/>
        <v>250.1</v>
      </c>
    </row>
    <row r="141" spans="3:15" ht="12.75">
      <c r="C141">
        <v>680</v>
      </c>
      <c r="D141" s="1">
        <f>C141*'MileageCalc - 200 mi. day'!$C$10</f>
        <v>394.4</v>
      </c>
      <c r="E141" s="57">
        <f t="shared" si="7"/>
        <v>480</v>
      </c>
      <c r="F141" s="1">
        <f>SUM(('MileageCalc - 200 mi. day'!$C$7*'MileageCalc - 200 mi. day'!$C$6)+((C141-200)*0.25))*(1+'MileageCalc - 200 mi. day'!$C$8)+(C141/'MileageCalc - 200 mi. day'!$C$11*'MileageCalc - 200 mi. day'!$C$9)</f>
        <v>343.36</v>
      </c>
      <c r="H141" s="62">
        <f>SUM('MileageCalc - 200 mi. day'!$C$6)</f>
        <v>2</v>
      </c>
      <c r="I141" s="62">
        <v>680</v>
      </c>
      <c r="J141" s="63">
        <f t="shared" si="10"/>
        <v>340</v>
      </c>
      <c r="K141" s="64">
        <f>SUM('MileageCalc - 200 mi. day'!$C$7)*'MileageCalc - 200 mi. day'!$C$6</f>
        <v>120</v>
      </c>
      <c r="L141" s="64">
        <f t="shared" si="8"/>
        <v>28</v>
      </c>
      <c r="M141" s="64">
        <f>SUM(K141+L141)*'MileageCalc - 200 mi. day'!$C$8</f>
        <v>0</v>
      </c>
      <c r="N141" s="64">
        <f>SUM(I141/'MileageCalc - 200 mi. day'!$C$11)*'MileageCalc - 200 mi. day'!$C$9</f>
        <v>103.36</v>
      </c>
      <c r="O141" s="64">
        <f t="shared" si="9"/>
        <v>251.36</v>
      </c>
    </row>
    <row r="142" spans="3:15" ht="12.75">
      <c r="C142">
        <v>685</v>
      </c>
      <c r="D142" s="1">
        <f>C142*'MileageCalc - 200 mi. day'!$C$10</f>
        <v>397.29999999999995</v>
      </c>
      <c r="E142" s="57">
        <f t="shared" si="7"/>
        <v>485</v>
      </c>
      <c r="F142" s="1">
        <f>SUM(('MileageCalc - 200 mi. day'!$C$7*'MileageCalc - 200 mi. day'!$C$6)+((C142-200)*0.25))*(1+'MileageCalc - 200 mi. day'!$C$8)+(C142/'MileageCalc - 200 mi. day'!$C$11*'MileageCalc - 200 mi. day'!$C$9)</f>
        <v>345.37</v>
      </c>
      <c r="H142" s="62">
        <f>SUM('MileageCalc - 200 mi. day'!$C$6)</f>
        <v>2</v>
      </c>
      <c r="I142" s="62">
        <v>685</v>
      </c>
      <c r="J142" s="63">
        <f t="shared" si="10"/>
        <v>342.5</v>
      </c>
      <c r="K142" s="64">
        <f>SUM('MileageCalc - 200 mi. day'!$C$7)*'MileageCalc - 200 mi. day'!$C$6</f>
        <v>120</v>
      </c>
      <c r="L142" s="64">
        <f t="shared" si="8"/>
        <v>28.5</v>
      </c>
      <c r="M142" s="64">
        <f>SUM(K142+L142)*'MileageCalc - 200 mi. day'!$C$8</f>
        <v>0</v>
      </c>
      <c r="N142" s="64">
        <f>SUM(I142/'MileageCalc - 200 mi. day'!$C$11)*'MileageCalc - 200 mi. day'!$C$9</f>
        <v>104.11999999999999</v>
      </c>
      <c r="O142" s="64">
        <f t="shared" si="9"/>
        <v>252.62</v>
      </c>
    </row>
    <row r="143" spans="3:15" ht="12.75">
      <c r="C143">
        <v>690</v>
      </c>
      <c r="D143" s="1">
        <f>C143*'MileageCalc - 200 mi. day'!$C$10</f>
        <v>400.2</v>
      </c>
      <c r="E143" s="57">
        <f t="shared" si="7"/>
        <v>490</v>
      </c>
      <c r="F143" s="1">
        <f>SUM(('MileageCalc - 200 mi. day'!$C$7*'MileageCalc - 200 mi. day'!$C$6)+((C143-200)*0.25))*(1+'MileageCalc - 200 mi. day'!$C$8)+(C143/'MileageCalc - 200 mi. day'!$C$11*'MileageCalc - 200 mi. day'!$C$9)</f>
        <v>347.38</v>
      </c>
      <c r="H143" s="62">
        <f>SUM('MileageCalc - 200 mi. day'!$C$6)</f>
        <v>2</v>
      </c>
      <c r="I143" s="62">
        <v>690</v>
      </c>
      <c r="J143" s="63">
        <f t="shared" si="10"/>
        <v>345</v>
      </c>
      <c r="K143" s="64">
        <f>SUM('MileageCalc - 200 mi. day'!$C$7)*'MileageCalc - 200 mi. day'!$C$6</f>
        <v>120</v>
      </c>
      <c r="L143" s="64">
        <f t="shared" si="8"/>
        <v>29</v>
      </c>
      <c r="M143" s="64">
        <f>SUM(K143+L143)*'MileageCalc - 200 mi. day'!$C$8</f>
        <v>0</v>
      </c>
      <c r="N143" s="64">
        <f>SUM(I143/'MileageCalc - 200 mi. day'!$C$11)*'MileageCalc - 200 mi. day'!$C$9</f>
        <v>104.88</v>
      </c>
      <c r="O143" s="64">
        <f t="shared" si="9"/>
        <v>253.88</v>
      </c>
    </row>
    <row r="144" spans="3:15" ht="12.75">
      <c r="C144">
        <v>695</v>
      </c>
      <c r="D144" s="1">
        <f>C144*'MileageCalc - 200 mi. day'!$C$10</f>
        <v>403.09999999999997</v>
      </c>
      <c r="E144" s="57">
        <f t="shared" si="7"/>
        <v>495</v>
      </c>
      <c r="F144" s="1">
        <f>SUM(('MileageCalc - 200 mi. day'!$C$7*'MileageCalc - 200 mi. day'!$C$6)+((C144-200)*0.25))*(1+'MileageCalc - 200 mi. day'!$C$8)+(C144/'MileageCalc - 200 mi. day'!$C$11*'MileageCalc - 200 mi. day'!$C$9)</f>
        <v>349.39</v>
      </c>
      <c r="H144" s="62">
        <f>SUM('MileageCalc - 200 mi. day'!$C$6)</f>
        <v>2</v>
      </c>
      <c r="I144" s="62">
        <v>695</v>
      </c>
      <c r="J144" s="63">
        <f t="shared" si="10"/>
        <v>347.5</v>
      </c>
      <c r="K144" s="64">
        <f>SUM('MileageCalc - 200 mi. day'!$C$7)*'MileageCalc - 200 mi. day'!$C$6</f>
        <v>120</v>
      </c>
      <c r="L144" s="64">
        <f t="shared" si="8"/>
        <v>29.5</v>
      </c>
      <c r="M144" s="64">
        <f>SUM(K144+L144)*'MileageCalc - 200 mi. day'!$C$8</f>
        <v>0</v>
      </c>
      <c r="N144" s="64">
        <f>SUM(I144/'MileageCalc - 200 mi. day'!$C$11)*'MileageCalc - 200 mi. day'!$C$9</f>
        <v>105.64</v>
      </c>
      <c r="O144" s="64">
        <f t="shared" si="9"/>
        <v>255.14</v>
      </c>
    </row>
    <row r="145" spans="3:15" ht="12.75">
      <c r="C145">
        <v>700</v>
      </c>
      <c r="D145" s="1">
        <f>C145*'MileageCalc - 200 mi. day'!$C$10</f>
        <v>406</v>
      </c>
      <c r="E145" s="57">
        <f t="shared" si="7"/>
        <v>500</v>
      </c>
      <c r="F145" s="1">
        <f>SUM(('MileageCalc - 200 mi. day'!$C$7*'MileageCalc - 200 mi. day'!$C$6)+((C145-200)*0.25))*(1+'MileageCalc - 200 mi. day'!$C$8)+(C145/'MileageCalc - 200 mi. day'!$C$11*'MileageCalc - 200 mi. day'!$C$9)</f>
        <v>351.4</v>
      </c>
      <c r="H145" s="62">
        <f>SUM('MileageCalc - 200 mi. day'!$C$6)</f>
        <v>2</v>
      </c>
      <c r="I145" s="62">
        <v>700</v>
      </c>
      <c r="J145" s="63">
        <f t="shared" si="10"/>
        <v>350</v>
      </c>
      <c r="K145" s="64">
        <f>SUM('MileageCalc - 200 mi. day'!$C$7)*'MileageCalc - 200 mi. day'!$C$6</f>
        <v>120</v>
      </c>
      <c r="L145" s="64">
        <f t="shared" si="8"/>
        <v>30</v>
      </c>
      <c r="M145" s="64">
        <f>SUM(K145+L145)*'MileageCalc - 200 mi. day'!$C$8</f>
        <v>0</v>
      </c>
      <c r="N145" s="64">
        <f>SUM(I145/'MileageCalc - 200 mi. day'!$C$11)*'MileageCalc - 200 mi. day'!$C$9</f>
        <v>106.39999999999999</v>
      </c>
      <c r="O145" s="64">
        <f t="shared" si="9"/>
        <v>256.4</v>
      </c>
    </row>
    <row r="146" spans="3:15" ht="12.75">
      <c r="C146">
        <v>705</v>
      </c>
      <c r="D146" s="1">
        <f>C146*'MileageCalc - 200 mi. day'!$C$10</f>
        <v>408.9</v>
      </c>
      <c r="E146" s="57">
        <f t="shared" si="7"/>
        <v>505</v>
      </c>
      <c r="F146" s="1">
        <f>SUM(('MileageCalc - 200 mi. day'!$C$7*'MileageCalc - 200 mi. day'!$C$6)+((C146-200)*0.25))*(1+'MileageCalc - 200 mi. day'!$C$8)+(C146/'MileageCalc - 200 mi. day'!$C$11*'MileageCalc - 200 mi. day'!$C$9)</f>
        <v>353.40999999999997</v>
      </c>
      <c r="H146" s="62">
        <f>SUM('MileageCalc - 200 mi. day'!$C$6)</f>
        <v>2</v>
      </c>
      <c r="I146" s="62">
        <v>705</v>
      </c>
      <c r="J146" s="63">
        <f t="shared" si="10"/>
        <v>352.5</v>
      </c>
      <c r="K146" s="64">
        <f>SUM('MileageCalc - 200 mi. day'!$C$7)*'MileageCalc - 200 mi. day'!$C$6</f>
        <v>120</v>
      </c>
      <c r="L146" s="64">
        <f t="shared" si="8"/>
        <v>30.5</v>
      </c>
      <c r="M146" s="64">
        <f>SUM(K146+L146)*'MileageCalc - 200 mi. day'!$C$8</f>
        <v>0</v>
      </c>
      <c r="N146" s="64">
        <f>SUM(I146/'MileageCalc - 200 mi. day'!$C$11)*'MileageCalc - 200 mi. day'!$C$9</f>
        <v>107.16</v>
      </c>
      <c r="O146" s="64">
        <f t="shared" si="9"/>
        <v>257.65999999999997</v>
      </c>
    </row>
    <row r="147" spans="3:15" ht="12.75">
      <c r="C147">
        <v>710</v>
      </c>
      <c r="D147" s="1">
        <f>C147*'MileageCalc - 200 mi. day'!$C$10</f>
        <v>411.79999999999995</v>
      </c>
      <c r="E147" s="57">
        <f t="shared" si="7"/>
        <v>510</v>
      </c>
      <c r="F147" s="1">
        <f>SUM(('MileageCalc - 200 mi. day'!$C$7*'MileageCalc - 200 mi. day'!$C$6)+((C147-200)*0.25))*(1+'MileageCalc - 200 mi. day'!$C$8)+(C147/'MileageCalc - 200 mi. day'!$C$11*'MileageCalc - 200 mi. day'!$C$9)</f>
        <v>355.41999999999996</v>
      </c>
      <c r="H147" s="62">
        <f>SUM('MileageCalc - 200 mi. day'!$C$6)</f>
        <v>2</v>
      </c>
      <c r="I147" s="62">
        <v>710</v>
      </c>
      <c r="J147" s="63">
        <f t="shared" si="10"/>
        <v>355</v>
      </c>
      <c r="K147" s="64">
        <f>SUM('MileageCalc - 200 mi. day'!$C$7)*'MileageCalc - 200 mi. day'!$C$6</f>
        <v>120</v>
      </c>
      <c r="L147" s="64">
        <f t="shared" si="8"/>
        <v>31</v>
      </c>
      <c r="M147" s="64">
        <f>SUM(K147+L147)*'MileageCalc - 200 mi. day'!$C$8</f>
        <v>0</v>
      </c>
      <c r="N147" s="64">
        <f>SUM(I147/'MileageCalc - 200 mi. day'!$C$11)*'MileageCalc - 200 mi. day'!$C$9</f>
        <v>107.91999999999999</v>
      </c>
      <c r="O147" s="64">
        <f t="shared" si="9"/>
        <v>258.91999999999996</v>
      </c>
    </row>
    <row r="148" spans="3:15" ht="12.75">
      <c r="C148">
        <v>715</v>
      </c>
      <c r="D148" s="1">
        <f>C148*'MileageCalc - 200 mi. day'!$C$10</f>
        <v>414.7</v>
      </c>
      <c r="E148" s="57">
        <f t="shared" si="7"/>
        <v>515</v>
      </c>
      <c r="F148" s="1">
        <f>SUM(('MileageCalc - 200 mi. day'!$C$7*'MileageCalc - 200 mi. day'!$C$6)+((C148-200)*0.25))*(1+'MileageCalc - 200 mi. day'!$C$8)+(C148/'MileageCalc - 200 mi. day'!$C$11*'MileageCalc - 200 mi. day'!$C$9)</f>
        <v>357.43</v>
      </c>
      <c r="H148" s="62">
        <f>SUM('MileageCalc - 200 mi. day'!$C$6)</f>
        <v>2</v>
      </c>
      <c r="I148" s="62">
        <v>715</v>
      </c>
      <c r="J148" s="63">
        <f t="shared" si="10"/>
        <v>357.5</v>
      </c>
      <c r="K148" s="64">
        <f>SUM('MileageCalc - 200 mi. day'!$C$7)*'MileageCalc - 200 mi. day'!$C$6</f>
        <v>120</v>
      </c>
      <c r="L148" s="64">
        <f t="shared" si="8"/>
        <v>31.5</v>
      </c>
      <c r="M148" s="64">
        <f>SUM(K148+L148)*'MileageCalc - 200 mi. day'!$C$8</f>
        <v>0</v>
      </c>
      <c r="N148" s="64">
        <f>SUM(I148/'MileageCalc - 200 mi. day'!$C$11)*'MileageCalc - 200 mi. day'!$C$9</f>
        <v>108.68</v>
      </c>
      <c r="O148" s="64">
        <f t="shared" si="9"/>
        <v>260.18</v>
      </c>
    </row>
    <row r="149" spans="3:15" ht="12.75">
      <c r="C149">
        <v>720</v>
      </c>
      <c r="D149" s="1">
        <f>C149*'MileageCalc - 200 mi. day'!$C$10</f>
        <v>417.59999999999997</v>
      </c>
      <c r="E149" s="57">
        <f t="shared" si="7"/>
        <v>520</v>
      </c>
      <c r="F149" s="1">
        <f>SUM(('MileageCalc - 200 mi. day'!$C$7*'MileageCalc - 200 mi. day'!$C$6)+((C149-200)*0.25))*(1+'MileageCalc - 200 mi. day'!$C$8)+(C149/'MileageCalc - 200 mi. day'!$C$11*'MileageCalc - 200 mi. day'!$C$9)</f>
        <v>359.44</v>
      </c>
      <c r="H149" s="62">
        <f>SUM('MileageCalc - 200 mi. day'!$C$6)</f>
        <v>2</v>
      </c>
      <c r="I149" s="62">
        <v>720</v>
      </c>
      <c r="J149" s="63">
        <f t="shared" si="10"/>
        <v>360</v>
      </c>
      <c r="K149" s="64">
        <f>SUM('MileageCalc - 200 mi. day'!$C$7)*'MileageCalc - 200 mi. day'!$C$6</f>
        <v>120</v>
      </c>
      <c r="L149" s="64">
        <f t="shared" si="8"/>
        <v>32</v>
      </c>
      <c r="M149" s="64">
        <f>SUM(K149+L149)*'MileageCalc - 200 mi. day'!$C$8</f>
        <v>0</v>
      </c>
      <c r="N149" s="64">
        <f>SUM(I149/'MileageCalc - 200 mi. day'!$C$11)*'MileageCalc - 200 mi. day'!$C$9</f>
        <v>109.44</v>
      </c>
      <c r="O149" s="64">
        <f t="shared" si="9"/>
        <v>261.44</v>
      </c>
    </row>
    <row r="150" spans="3:15" ht="12.75">
      <c r="C150">
        <v>725</v>
      </c>
      <c r="D150" s="1">
        <f>C150*'MileageCalc - 200 mi. day'!$C$10</f>
        <v>420.49999999999994</v>
      </c>
      <c r="E150" s="57">
        <f t="shared" si="7"/>
        <v>525</v>
      </c>
      <c r="F150" s="1">
        <f>SUM(('MileageCalc - 200 mi. day'!$C$7*'MileageCalc - 200 mi. day'!$C$6)+((C150-200)*0.25))*(1+'MileageCalc - 200 mi. day'!$C$8)+(C150/'MileageCalc - 200 mi. day'!$C$11*'MileageCalc - 200 mi. day'!$C$9)</f>
        <v>361.45</v>
      </c>
      <c r="H150" s="62">
        <f>SUM('MileageCalc - 200 mi. day'!$C$6)</f>
        <v>2</v>
      </c>
      <c r="I150" s="62">
        <v>725</v>
      </c>
      <c r="J150" s="63">
        <f t="shared" si="10"/>
        <v>362.5</v>
      </c>
      <c r="K150" s="64">
        <f>SUM('MileageCalc - 200 mi. day'!$C$7)*'MileageCalc - 200 mi. day'!$C$6</f>
        <v>120</v>
      </c>
      <c r="L150" s="64">
        <f t="shared" si="8"/>
        <v>32.5</v>
      </c>
      <c r="M150" s="64">
        <f>SUM(K150+L150)*'MileageCalc - 200 mi. day'!$C$8</f>
        <v>0</v>
      </c>
      <c r="N150" s="64">
        <f>SUM(I150/'MileageCalc - 200 mi. day'!$C$11)*'MileageCalc - 200 mi. day'!$C$9</f>
        <v>110.19999999999999</v>
      </c>
      <c r="O150" s="64">
        <f t="shared" si="9"/>
        <v>262.7</v>
      </c>
    </row>
    <row r="151" spans="3:15" ht="12.75">
      <c r="C151">
        <v>730</v>
      </c>
      <c r="D151" s="1">
        <f>C151*'MileageCalc - 200 mi. day'!$C$10</f>
        <v>423.4</v>
      </c>
      <c r="E151" s="57">
        <f t="shared" si="7"/>
        <v>530</v>
      </c>
      <c r="F151" s="1">
        <f>SUM(('MileageCalc - 200 mi. day'!$C$7*'MileageCalc - 200 mi. day'!$C$6)+((C151-200)*0.25))*(1+'MileageCalc - 200 mi. day'!$C$8)+(C151/'MileageCalc - 200 mi. day'!$C$11*'MileageCalc - 200 mi. day'!$C$9)</f>
        <v>363.46</v>
      </c>
      <c r="H151" s="62">
        <f>SUM('MileageCalc - 200 mi. day'!$C$6)</f>
        <v>2</v>
      </c>
      <c r="I151" s="62">
        <v>730</v>
      </c>
      <c r="J151" s="63">
        <f t="shared" si="10"/>
        <v>365</v>
      </c>
      <c r="K151" s="64">
        <f>SUM('MileageCalc - 200 mi. day'!$C$7)*'MileageCalc - 200 mi. day'!$C$6</f>
        <v>120</v>
      </c>
      <c r="L151" s="64">
        <f t="shared" si="8"/>
        <v>33</v>
      </c>
      <c r="M151" s="64">
        <f>SUM(K151+L151)*'MileageCalc - 200 mi. day'!$C$8</f>
        <v>0</v>
      </c>
      <c r="N151" s="64">
        <f>SUM(I151/'MileageCalc - 200 mi. day'!$C$11)*'MileageCalc - 200 mi. day'!$C$9</f>
        <v>110.96</v>
      </c>
      <c r="O151" s="64">
        <f t="shared" si="9"/>
        <v>263.96</v>
      </c>
    </row>
    <row r="152" spans="3:15" ht="12.75">
      <c r="C152">
        <v>735</v>
      </c>
      <c r="D152" s="1">
        <f>C152*'MileageCalc - 200 mi. day'!$C$10</f>
        <v>426.29999999999995</v>
      </c>
      <c r="E152" s="57">
        <f t="shared" si="7"/>
        <v>535</v>
      </c>
      <c r="F152" s="1">
        <f>SUM(('MileageCalc - 200 mi. day'!$C$7*'MileageCalc - 200 mi. day'!$C$6)+((C152-200)*0.25))*(1+'MileageCalc - 200 mi. day'!$C$8)+(C152/'MileageCalc - 200 mi. day'!$C$11*'MileageCalc - 200 mi. day'!$C$9)</f>
        <v>365.46999999999997</v>
      </c>
      <c r="H152" s="62">
        <f>SUM('MileageCalc - 200 mi. day'!$C$6)</f>
        <v>2</v>
      </c>
      <c r="I152" s="62">
        <v>735</v>
      </c>
      <c r="J152" s="63">
        <f t="shared" si="10"/>
        <v>367.5</v>
      </c>
      <c r="K152" s="64">
        <f>SUM('MileageCalc - 200 mi. day'!$C$7)*'MileageCalc - 200 mi. day'!$C$6</f>
        <v>120</v>
      </c>
      <c r="L152" s="64">
        <f t="shared" si="8"/>
        <v>33.5</v>
      </c>
      <c r="M152" s="64">
        <f>SUM(K152+L152)*'MileageCalc - 200 mi. day'!$C$8</f>
        <v>0</v>
      </c>
      <c r="N152" s="64">
        <f>SUM(I152/'MileageCalc - 200 mi. day'!$C$11)*'MileageCalc - 200 mi. day'!$C$9</f>
        <v>111.71999999999998</v>
      </c>
      <c r="O152" s="64">
        <f t="shared" si="9"/>
        <v>265.21999999999997</v>
      </c>
    </row>
    <row r="153" spans="3:15" ht="12.75">
      <c r="C153">
        <v>740</v>
      </c>
      <c r="D153" s="1">
        <f>C153*'MileageCalc - 200 mi. day'!$C$10</f>
        <v>429.2</v>
      </c>
      <c r="E153" s="57">
        <f t="shared" si="7"/>
        <v>540</v>
      </c>
      <c r="F153" s="1">
        <f>SUM(('MileageCalc - 200 mi. day'!$C$7*'MileageCalc - 200 mi. day'!$C$6)+((C153-200)*0.25))*(1+'MileageCalc - 200 mi. day'!$C$8)+(C153/'MileageCalc - 200 mi. day'!$C$11*'MileageCalc - 200 mi. day'!$C$9)</f>
        <v>367.48</v>
      </c>
      <c r="H153" s="62">
        <f>SUM('MileageCalc - 200 mi. day'!$C$6)</f>
        <v>2</v>
      </c>
      <c r="I153" s="62">
        <v>740</v>
      </c>
      <c r="J153" s="63">
        <f t="shared" si="10"/>
        <v>370</v>
      </c>
      <c r="K153" s="64">
        <f>SUM('MileageCalc - 200 mi. day'!$C$7)*'MileageCalc - 200 mi. day'!$C$6</f>
        <v>120</v>
      </c>
      <c r="L153" s="64">
        <f t="shared" si="8"/>
        <v>34</v>
      </c>
      <c r="M153" s="64">
        <f>SUM(K153+L153)*'MileageCalc - 200 mi. day'!$C$8</f>
        <v>0</v>
      </c>
      <c r="N153" s="64">
        <f>SUM(I153/'MileageCalc - 200 mi. day'!$C$11)*'MileageCalc - 200 mi. day'!$C$9</f>
        <v>112.48</v>
      </c>
      <c r="O153" s="64">
        <f t="shared" si="9"/>
        <v>266.48</v>
      </c>
    </row>
    <row r="154" spans="3:15" ht="12.75">
      <c r="C154">
        <v>745</v>
      </c>
      <c r="D154" s="1">
        <f>C154*'MileageCalc - 200 mi. day'!$C$10</f>
        <v>432.09999999999997</v>
      </c>
      <c r="E154" s="57">
        <f t="shared" si="7"/>
        <v>545</v>
      </c>
      <c r="F154" s="1">
        <f>SUM(('MileageCalc - 200 mi. day'!$C$7*'MileageCalc - 200 mi. day'!$C$6)+((C154-200)*0.25))*(1+'MileageCalc - 200 mi. day'!$C$8)+(C154/'MileageCalc - 200 mi. day'!$C$11*'MileageCalc - 200 mi. day'!$C$9)</f>
        <v>369.49</v>
      </c>
      <c r="H154" s="62">
        <f>SUM('MileageCalc - 200 mi. day'!$C$6)</f>
        <v>2</v>
      </c>
      <c r="I154" s="62">
        <v>745</v>
      </c>
      <c r="J154" s="63">
        <f t="shared" si="10"/>
        <v>372.5</v>
      </c>
      <c r="K154" s="64">
        <f>SUM('MileageCalc - 200 mi. day'!$C$7)*'MileageCalc - 200 mi. day'!$C$6</f>
        <v>120</v>
      </c>
      <c r="L154" s="64">
        <f t="shared" si="8"/>
        <v>34.5</v>
      </c>
      <c r="M154" s="64">
        <f>SUM(K154+L154)*'MileageCalc - 200 mi. day'!$C$8</f>
        <v>0</v>
      </c>
      <c r="N154" s="64">
        <f>SUM(I154/'MileageCalc - 200 mi. day'!$C$11)*'MileageCalc - 200 mi. day'!$C$9</f>
        <v>113.24</v>
      </c>
      <c r="O154" s="64">
        <f t="shared" si="9"/>
        <v>267.74</v>
      </c>
    </row>
    <row r="155" spans="3:15" ht="12.75">
      <c r="C155">
        <v>750</v>
      </c>
      <c r="D155" s="1">
        <f>C155*'MileageCalc - 200 mi. day'!$C$10</f>
        <v>434.99999999999994</v>
      </c>
      <c r="E155" s="57">
        <f t="shared" si="7"/>
        <v>550</v>
      </c>
      <c r="F155" s="1">
        <f>SUM(('MileageCalc - 200 mi. day'!$C$7*'MileageCalc - 200 mi. day'!$C$6)+((C155-200)*0.25))*(1+'MileageCalc - 200 mi. day'!$C$8)+(C155/'MileageCalc - 200 mi. day'!$C$11*'MileageCalc - 200 mi. day'!$C$9)</f>
        <v>371.5</v>
      </c>
      <c r="H155" s="62">
        <f>SUM('MileageCalc - 200 mi. day'!$C$6)</f>
        <v>2</v>
      </c>
      <c r="I155" s="62">
        <v>750</v>
      </c>
      <c r="J155" s="63">
        <f t="shared" si="10"/>
        <v>375</v>
      </c>
      <c r="K155" s="64">
        <f>SUM('MileageCalc - 200 mi. day'!$C$7)*'MileageCalc - 200 mi. day'!$C$6</f>
        <v>120</v>
      </c>
      <c r="L155" s="64">
        <f t="shared" si="8"/>
        <v>35</v>
      </c>
      <c r="M155" s="64">
        <f>SUM(K155+L155)*'MileageCalc - 200 mi. day'!$C$8</f>
        <v>0</v>
      </c>
      <c r="N155" s="64">
        <f>SUM(I155/'MileageCalc - 200 mi. day'!$C$11)*'MileageCalc - 200 mi. day'!$C$9</f>
        <v>114</v>
      </c>
      <c r="O155" s="64">
        <f t="shared" si="9"/>
        <v>269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Mullan</dc:creator>
  <cp:keywords/>
  <dc:description/>
  <cp:lastModifiedBy>Dee Recker</cp:lastModifiedBy>
  <cp:lastPrinted>2019-03-07T13:08:03Z</cp:lastPrinted>
  <dcterms:created xsi:type="dcterms:W3CDTF">2003-08-22T13:44:17Z</dcterms:created>
  <dcterms:modified xsi:type="dcterms:W3CDTF">2019-08-07T13:16:27Z</dcterms:modified>
  <cp:category/>
  <cp:version/>
  <cp:contentType/>
  <cp:contentStatus/>
</cp:coreProperties>
</file>